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Z:\Contabilidad\Valiosa\DEPARTAMENTO DE TRANSPARENCIA\CIERRE 2024\"/>
    </mc:Choice>
  </mc:AlternateContent>
  <xr:revisionPtr revIDLastSave="0" documentId="13_ncr:1_{0F1CD173-F0B2-49AF-8697-3BFC7D0DD004}" xr6:coauthVersionLast="47" xr6:coauthVersionMax="47" xr10:uidLastSave="{00000000-0000-0000-0000-000000000000}"/>
  <bookViews>
    <workbookView xWindow="-120" yWindow="-120" windowWidth="29040" windowHeight="15840" tabRatio="917" xr2:uid="{00000000-000D-0000-FFFF-FFFF00000000}"/>
  </bookViews>
  <sheets>
    <sheet name="ESF - Situación Financiera" sheetId="1" r:id="rId1"/>
    <sheet name="ERF- Estado Rendimeinto" sheetId="2" r:id="rId2"/>
    <sheet name="Flujo de Efectivo" sheetId="3" r:id="rId3"/>
    <sheet name="Estado Cambio de Patrimonio" sheetId="5" r:id="rId4"/>
    <sheet name="Estado Comparativo" sheetId="4" r:id="rId5"/>
    <sheet name="Notas" sheetId="6" r:id="rId6"/>
  </sheets>
  <externalReferences>
    <externalReference r:id="rId7"/>
  </externalReferences>
  <definedNames>
    <definedName name="_xlnm._FilterDatabase" localSheetId="0" hidden="1">'ESF - Situación Financiera'!$A$13:$F$13</definedName>
    <definedName name="_xlnm.Print_Area" localSheetId="0">'ESF - Situación Financiera'!$A$1:$F$54</definedName>
    <definedName name="_xlnm.Print_Area" localSheetId="4">'Estado Comparativo'!$A$1:$F$51</definedName>
    <definedName name="_xlnm.Print_Area" localSheetId="5">Notas!$A$1:$I$526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4" i="6" l="1"/>
  <c r="G524" i="6"/>
  <c r="I515" i="6"/>
  <c r="G515" i="6"/>
  <c r="I498" i="6"/>
  <c r="G498" i="6"/>
  <c r="I484" i="6"/>
  <c r="G484" i="6"/>
  <c r="I475" i="6"/>
  <c r="G475" i="6"/>
  <c r="I464" i="6"/>
  <c r="G464" i="6"/>
  <c r="I450" i="6"/>
  <c r="G450" i="6"/>
  <c r="I442" i="6"/>
  <c r="G442" i="6"/>
  <c r="I431" i="6"/>
  <c r="G431" i="6"/>
  <c r="I411" i="6"/>
  <c r="G411" i="6"/>
  <c r="I399" i="6"/>
  <c r="G399" i="6"/>
  <c r="I385" i="6"/>
  <c r="G385" i="6"/>
  <c r="G368" i="6"/>
  <c r="I345" i="6"/>
  <c r="I368" i="6" s="1"/>
  <c r="I339" i="6"/>
  <c r="G338" i="6"/>
  <c r="G339" i="6" s="1"/>
  <c r="I331" i="6"/>
  <c r="H256" i="6"/>
  <c r="D256" i="6"/>
  <c r="G254" i="6"/>
  <c r="G256" i="6" s="1"/>
  <c r="F254" i="6"/>
  <c r="F256" i="6" s="1"/>
  <c r="E254" i="6"/>
  <c r="E256" i="6" s="1"/>
  <c r="D254" i="6"/>
  <c r="I252" i="6"/>
  <c r="H251" i="6"/>
  <c r="H258" i="6" s="1"/>
  <c r="D251" i="6"/>
  <c r="D258" i="6" s="1"/>
  <c r="C251" i="6"/>
  <c r="B251" i="6"/>
  <c r="B258" i="6" s="1"/>
  <c r="I249" i="6"/>
  <c r="H247" i="6"/>
  <c r="G247" i="6"/>
  <c r="G251" i="6" s="1"/>
  <c r="G258" i="6" s="1"/>
  <c r="F247" i="6"/>
  <c r="F251" i="6" s="1"/>
  <c r="F258" i="6" s="1"/>
  <c r="E247" i="6"/>
  <c r="E251" i="6" s="1"/>
  <c r="E258" i="6" s="1"/>
  <c r="I245" i="6"/>
  <c r="H232" i="6"/>
  <c r="H230" i="6"/>
  <c r="G230" i="6"/>
  <c r="F230" i="6"/>
  <c r="E230" i="6"/>
  <c r="D230" i="6"/>
  <c r="C230" i="6"/>
  <c r="I230" i="6" s="1"/>
  <c r="G214" i="6" s="1"/>
  <c r="I229" i="6"/>
  <c r="I228" i="6"/>
  <c r="I226" i="6"/>
  <c r="H225" i="6"/>
  <c r="F225" i="6"/>
  <c r="F232" i="6" s="1"/>
  <c r="E225" i="6"/>
  <c r="E232" i="6" s="1"/>
  <c r="C225" i="6"/>
  <c r="I224" i="6"/>
  <c r="I222" i="6"/>
  <c r="G221" i="6"/>
  <c r="G225" i="6" s="1"/>
  <c r="G232" i="6" s="1"/>
  <c r="D221" i="6"/>
  <c r="D225" i="6" s="1"/>
  <c r="D232" i="6" s="1"/>
  <c r="C221" i="6"/>
  <c r="B219" i="6"/>
  <c r="I219" i="6" s="1"/>
  <c r="I215" i="6"/>
  <c r="I206" i="6"/>
  <c r="G206" i="6"/>
  <c r="I194" i="6"/>
  <c r="G194" i="6"/>
  <c r="I183" i="6"/>
  <c r="G183" i="6"/>
  <c r="I179" i="6"/>
  <c r="G179" i="6"/>
  <c r="I171" i="6"/>
  <c r="G171" i="6"/>
  <c r="I166" i="6"/>
  <c r="I158" i="6"/>
  <c r="G158" i="6"/>
  <c r="I128" i="6"/>
  <c r="G128" i="6"/>
  <c r="I108" i="6"/>
  <c r="G108" i="6"/>
  <c r="I256" i="6" l="1"/>
  <c r="C232" i="6"/>
  <c r="I247" i="6"/>
  <c r="I251" i="6" s="1"/>
  <c r="I258" i="6" s="1"/>
  <c r="B225" i="6"/>
  <c r="B232" i="6" s="1"/>
  <c r="I221" i="6"/>
  <c r="I225" i="6" s="1"/>
  <c r="I254" i="6"/>
  <c r="I232" i="6" l="1"/>
  <c r="G213" i="6"/>
  <c r="G215" i="6" s="1"/>
  <c r="C25" i="5" l="1"/>
  <c r="I23" i="5"/>
  <c r="E23" i="5"/>
  <c r="K22" i="5"/>
  <c r="K21" i="5"/>
  <c r="K20" i="5"/>
  <c r="K23" i="5" s="1"/>
  <c r="I18" i="5"/>
  <c r="K17" i="5"/>
  <c r="K16" i="5"/>
  <c r="K15" i="5"/>
  <c r="K18" i="5" s="1"/>
  <c r="F36" i="4" l="1"/>
  <c r="F35" i="4"/>
  <c r="F34" i="4"/>
  <c r="F33" i="4"/>
  <c r="F32" i="4"/>
  <c r="E32" i="4"/>
  <c r="F31" i="4"/>
  <c r="E31" i="4"/>
  <c r="F30" i="4"/>
  <c r="E30" i="4"/>
  <c r="F29" i="4"/>
  <c r="E29" i="4"/>
  <c r="F28" i="4"/>
  <c r="E28" i="4"/>
  <c r="F27" i="4"/>
  <c r="E27" i="4"/>
  <c r="F26" i="4"/>
  <c r="E26" i="4"/>
  <c r="D26" i="4"/>
  <c r="C26" i="4"/>
  <c r="F25" i="4"/>
  <c r="F24" i="4"/>
  <c r="F23" i="4"/>
  <c r="F22" i="4"/>
  <c r="F21" i="4"/>
  <c r="F20" i="4"/>
  <c r="E20" i="4"/>
  <c r="F19" i="4"/>
  <c r="E19" i="4"/>
  <c r="F18" i="4"/>
  <c r="F17" i="4"/>
  <c r="F16" i="4"/>
  <c r="F15" i="4"/>
  <c r="F37" i="4" s="1"/>
  <c r="E15" i="4"/>
  <c r="D15" i="4"/>
  <c r="D37" i="4" s="1"/>
  <c r="C15" i="4"/>
  <c r="C37" i="4" s="1"/>
  <c r="F66" i="3" l="1"/>
  <c r="F68" i="3" s="1"/>
  <c r="F64" i="3"/>
  <c r="D64" i="3"/>
  <c r="F50" i="3"/>
  <c r="D50" i="3"/>
  <c r="F32" i="3"/>
  <c r="D31" i="3"/>
  <c r="D32" i="3" s="1"/>
  <c r="D66" i="3" s="1"/>
  <c r="D68" i="3" s="1"/>
  <c r="F29" i="2" l="1"/>
  <c r="D29" i="2"/>
  <c r="F20" i="2"/>
  <c r="F31" i="2" s="1"/>
  <c r="D20" i="2"/>
  <c r="D31" i="2" s="1"/>
  <c r="D42" i="1" l="1"/>
  <c r="D34" i="1"/>
  <c r="D21" i="1"/>
  <c r="F42" i="1" l="1"/>
  <c r="F34" i="1"/>
  <c r="F36" i="1" s="1"/>
  <c r="F44" i="1" s="1"/>
  <c r="F25" i="1"/>
  <c r="F21" i="1"/>
  <c r="F27" i="1" l="1"/>
  <c r="D25" i="1"/>
  <c r="D27" i="1" s="1"/>
  <c r="D36" i="1" l="1"/>
  <c r="D44" i="1" s="1"/>
  <c r="F45" i="1" l="1"/>
  <c r="D45" i="1"/>
</calcChain>
</file>

<file path=xl/sharedStrings.xml><?xml version="1.0" encoding="utf-8"?>
<sst xmlns="http://schemas.openxmlformats.org/spreadsheetml/2006/main" count="689" uniqueCount="586">
  <si>
    <t>Estado de Situación Financiera</t>
  </si>
  <si>
    <t>(Valores en RD$)</t>
  </si>
  <si>
    <t>Activos</t>
  </si>
  <si>
    <t>Activos corrientes</t>
  </si>
  <si>
    <t>Total activos corrientes</t>
  </si>
  <si>
    <t>Activos no corrientes</t>
  </si>
  <si>
    <t>Total activos no corrientes</t>
  </si>
  <si>
    <t>Total activos</t>
  </si>
  <si>
    <t xml:space="preserve"> </t>
  </si>
  <si>
    <t>Pasivos</t>
  </si>
  <si>
    <t>Pasivos corrientes</t>
  </si>
  <si>
    <t>Total pasivos corrientes</t>
  </si>
  <si>
    <t xml:space="preserve">Total pasivos </t>
  </si>
  <si>
    <t>Capital</t>
  </si>
  <si>
    <t>Total activos netos/patrimonio</t>
  </si>
  <si>
    <t>Total pasivos y activos netos/patrimonio</t>
  </si>
  <si>
    <t>Efectivo y equivalentes de efectivo (Nota 7)</t>
  </si>
  <si>
    <t>Cuenta por cobrar a corto plazo (Notas 8)</t>
  </si>
  <si>
    <t>Inventarios (Nota 9)</t>
  </si>
  <si>
    <t>Pagos anticipados (Nota 10)</t>
  </si>
  <si>
    <t>Otros activos corrientes (Nota 11)</t>
  </si>
  <si>
    <t>Propiedad, Planta y equipos neto (Nota 11)</t>
  </si>
  <si>
    <t>Cuentas por pagar a corto  plazo (Nota 12)</t>
  </si>
  <si>
    <t>Retenciones y acumulaciones por pagar (Nota 13)</t>
  </si>
  <si>
    <t>Otros pasivos corrientes (Nota 14)</t>
  </si>
  <si>
    <t>Activos Netos/Patrimonio (Nota 15)</t>
  </si>
  <si>
    <t>Resultados positivos (ahorro) / negativo (desahorro).</t>
  </si>
  <si>
    <t xml:space="preserve">Resultados acumulados </t>
  </si>
  <si>
    <t>Las notas de la 07a la  23 son parte integral de estos Estados Financieros.</t>
  </si>
  <si>
    <r>
      <rPr>
        <sz val="13"/>
        <rFont val="Times New Roman"/>
        <family val="1"/>
      </rPr>
      <t xml:space="preserve"> Oliver Nazario Brugal</t>
    </r>
    <r>
      <rPr>
        <b/>
        <sz val="13"/>
        <rFont val="Times New Roman"/>
        <family val="1"/>
      </rPr>
      <t xml:space="preserve">
Director General</t>
    </r>
  </si>
  <si>
    <r>
      <rPr>
        <sz val="13"/>
        <rFont val="Times New Roman"/>
        <family val="1"/>
      </rPr>
      <t>Nancy M. Gonzalez Sandoval</t>
    </r>
    <r>
      <rPr>
        <b/>
        <sz val="13"/>
        <rFont val="Times New Roman"/>
        <family val="1"/>
      </rPr>
      <t xml:space="preserve">
    Contadora</t>
    </r>
  </si>
  <si>
    <t xml:space="preserve">         CORPORACION DE ACUEDUCTOS Y ALCANTARILLADOS DE PUERTO PLATA</t>
  </si>
  <si>
    <t>(CORAAPPLATA)</t>
  </si>
  <si>
    <t>405-05171-1</t>
  </si>
  <si>
    <t>Al 31 de Diciembre de 2024 y 2023</t>
  </si>
  <si>
    <t>Eddy Gabiela Dominguez
Directora Administrativa Financiera (Interina)</t>
  </si>
  <si>
    <r>
      <t xml:space="preserve">              </t>
    </r>
    <r>
      <rPr>
        <sz val="14"/>
        <rFont val="Times New Roman"/>
        <family val="1"/>
      </rPr>
      <t xml:space="preserve"> </t>
    </r>
    <r>
      <rPr>
        <sz val="13"/>
        <rFont val="Times New Roman"/>
        <family val="1"/>
      </rPr>
      <t>Diana Polanco de Villaman</t>
    </r>
    <r>
      <rPr>
        <b/>
        <sz val="13"/>
        <rFont val="Times New Roman"/>
        <family val="1"/>
      </rPr>
      <t xml:space="preserve">
                Enc. Contabilidad</t>
    </r>
  </si>
  <si>
    <t>Estado de Rendimiento Financiero</t>
  </si>
  <si>
    <t>Del ejercicio terminado al 31 de Diciembre del 2024 y 2023</t>
  </si>
  <si>
    <t>Ingresos (Nota 16,17,18)</t>
  </si>
  <si>
    <t>Ingresos por transacciones con contaprestación</t>
  </si>
  <si>
    <t>Transferencia Recibidad del gobierno central</t>
  </si>
  <si>
    <t>recargos,multas y otros ingresos</t>
  </si>
  <si>
    <t>Total ingresos</t>
  </si>
  <si>
    <t>Gastos (Notas  19,20, 21,22 y 23)</t>
  </si>
  <si>
    <t>Sueldos, salarios y beneficios a empleados</t>
  </si>
  <si>
    <t>Suministros y materiales para consumo</t>
  </si>
  <si>
    <t>Gasto de depreciación y amortización</t>
  </si>
  <si>
    <t>Otros gastos</t>
  </si>
  <si>
    <t>Gastos financieros</t>
  </si>
  <si>
    <t>Total gastos</t>
  </si>
  <si>
    <t>Resultados positivos (ahorro) / negativo (desahorro)</t>
  </si>
  <si>
    <t>Nota 01: En el Rendimiento Financiero, los ingresos estan realizado por el metodo de lo Devengado</t>
  </si>
  <si>
    <t xml:space="preserve"> Oliver Nazario Brugal
Director General</t>
  </si>
  <si>
    <r>
      <t xml:space="preserve">               </t>
    </r>
    <r>
      <rPr>
        <b/>
        <sz val="13"/>
        <rFont val="Times New Roman"/>
        <family val="1"/>
      </rPr>
      <t>Diana Polanco de Villaman
                     Enc. Contabilidad</t>
    </r>
  </si>
  <si>
    <t>Nancy M. Gonzalez Sandoval
               Contadora</t>
  </si>
  <si>
    <t xml:space="preserve">
</t>
  </si>
  <si>
    <t>Estado de Flujo de Efectivo</t>
  </si>
  <si>
    <t>Del ejercicio terminado al 31 de Diciembre 2024 y 2023</t>
  </si>
  <si>
    <t>Flujos de efectivo procedentes de actividades de operación (AOP)</t>
  </si>
  <si>
    <t>Cobros impuestos</t>
  </si>
  <si>
    <t>Contribuciones de la seguridad social</t>
  </si>
  <si>
    <t>Cobros por venta de bienes y servicios y arrendamientos</t>
  </si>
  <si>
    <t>Cobros de subvenciones, transferencias, y otras asignaciones</t>
  </si>
  <si>
    <t>Cobros de seguros por primas, reclamos y otros</t>
  </si>
  <si>
    <t>Cobros por contratos mantenidos para negocios o intercambio</t>
  </si>
  <si>
    <t>Cobros de intereses financieros</t>
  </si>
  <si>
    <t>Otros cobros</t>
  </si>
  <si>
    <t>Pagos a otras entidades para financiar sus operaciones (Transferencias)</t>
  </si>
  <si>
    <t>Pagos a los trabajadores o en beneficio de ellos</t>
  </si>
  <si>
    <t>Pagos por contribuciones a la seguridad social</t>
  </si>
  <si>
    <t>Pagos de pensiones y jubilaciones</t>
  </si>
  <si>
    <t xml:space="preserve">Pagos a proveedores </t>
  </si>
  <si>
    <t>Pagos por contratos mantenidos para negocios o intercambio</t>
  </si>
  <si>
    <t xml:space="preserve">Pagos de intereses </t>
  </si>
  <si>
    <t xml:space="preserve">Otros pagos </t>
  </si>
  <si>
    <t>Flujos de efectivo netos de las actividades de operación</t>
  </si>
  <si>
    <t>Flujos de efectivo de las actividades de inversión (AINV)</t>
  </si>
  <si>
    <t xml:space="preserve">Cobros por venta de propiedad, planta y equipo </t>
  </si>
  <si>
    <t>Cobros por venta de intangibles y otros activos de largo plazo</t>
  </si>
  <si>
    <t>Cobros por títulos patrimoniales o de deuda y participación en asociaciones</t>
  </si>
  <si>
    <t>Cobros por reembolsos de préstamos o anticipos hechos a terceros</t>
  </si>
  <si>
    <t>Cobros por conceptos de contratos a futuro, a plazo, opciones o permuta</t>
  </si>
  <si>
    <t xml:space="preserve">Pagos por adquisición de propiedad, planta y equipo </t>
  </si>
  <si>
    <t>Pagos por adquisición de intangibles y otros activos de largo plazo</t>
  </si>
  <si>
    <t>Pagos por adquisición de títulos patrimoniales o de deuda y participación en asociaciones</t>
  </si>
  <si>
    <t>Pagos por otorgamiento de préstamos o anticipos hechos a terceros</t>
  </si>
  <si>
    <t>Pagos por conceptos de contratos a futuro, a plazo, opciones o permuta</t>
  </si>
  <si>
    <t>Pagos por costos de construcciones y desarrollos en proceso</t>
  </si>
  <si>
    <t>Construccion en proceso</t>
  </si>
  <si>
    <t xml:space="preserve">Flujos de efectivo netos por las actividades de inversión </t>
  </si>
  <si>
    <t>Flujos de efectivo de las actividades de financiación</t>
  </si>
  <si>
    <t>Cobro por emisión de títulos de deudas, bonos</t>
  </si>
  <si>
    <t>Cobro por préstamos, pagarés, hipotecas</t>
  </si>
  <si>
    <t>Cobro por aporte de accionista</t>
  </si>
  <si>
    <t>Cobro de los arrendatarios por contratos de arrendamientos financieros</t>
  </si>
  <si>
    <t>Pago reembolso en efectivo de los montos recibidos en emisión de títulos de deudas, bonos</t>
  </si>
  <si>
    <t>Pago reembolso en efectivo de los montos recibidos en préstamos, pagarés, hipotecas</t>
  </si>
  <si>
    <t>Pago reembolso de efectivo recibió por aporte de accionista</t>
  </si>
  <si>
    <t xml:space="preserve">Pago por distribución/dividendos al gobierno </t>
  </si>
  <si>
    <t>Pago de los arrendatarios por contratos de arrendamientos financieros</t>
  </si>
  <si>
    <t>Flujos de efectivo netos por las actividades de financiación</t>
  </si>
  <si>
    <t xml:space="preserve">Incremento/(Disminución) neta en efectivo y equivalentes al efectivo </t>
  </si>
  <si>
    <t xml:space="preserve">Efectivo y equivalentes al efectivo al principio del período </t>
  </si>
  <si>
    <t xml:space="preserve">Efectivo y equivalentes al efectivo al final del período </t>
  </si>
  <si>
    <r>
      <t xml:space="preserve">  </t>
    </r>
    <r>
      <rPr>
        <b/>
        <sz val="13"/>
        <rFont val="Times New Roman"/>
        <family val="1"/>
      </rPr>
      <t>Diana Polanco de Villaman
Enc. Contabilidad</t>
    </r>
  </si>
  <si>
    <r>
      <rPr>
        <b/>
        <u val="singleAccounting"/>
        <sz val="13"/>
        <rFont val="Times New Roman"/>
        <family val="1"/>
      </rPr>
      <t>Nancy M. Gonzalez Sandoval</t>
    </r>
    <r>
      <rPr>
        <b/>
        <sz val="13"/>
        <rFont val="Times New Roman"/>
        <family val="1"/>
      </rPr>
      <t xml:space="preserve">
Contadora General</t>
    </r>
  </si>
  <si>
    <t xml:space="preserve">Estado de Comparación de los Importes Presupuestados y Realizados </t>
  </si>
  <si>
    <t>Durante el Año Terminado el 31 de diciembre de 2024</t>
  </si>
  <si>
    <t>Presupuesto sobre la Base de Efectivo</t>
  </si>
  <si>
    <t>(Clasificación de Ingresos y Gastos por Objeto)</t>
  </si>
  <si>
    <t>Concepto</t>
  </si>
  <si>
    <t>Presupuesto Reformado
 (A)</t>
  </si>
  <si>
    <t>Presupuesto Ejecutado
 (B)</t>
  </si>
  <si>
    <t>% de Variac Ejecución (C=B/A)</t>
  </si>
  <si>
    <t>Variación
 (D=A-B)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</si>
  <si>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</si>
  <si>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</si>
  <si>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</si>
  <si>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</si>
  <si>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</si>
  <si>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</si>
  <si>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</si>
  <si>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</si>
  <si>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</si>
  <si>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</si>
  <si>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Disminución de activos financieros</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</si>
  <si>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</si>
  <si>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</si>
  <si>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</si>
  <si>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</si>
  <si>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</si>
  <si>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</si>
  <si>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</si>
  <si>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</si>
  <si>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</si>
  <si>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otros gastos</t>
  </si>
  <si>
    <r>
      <rPr>
        <b/>
        <sz val="10"/>
        <color rgb="FF231F20"/>
        <rFont val="Century Gothic"/>
        <family val="2"/>
      </rPr>
      <t>Resultado financiero (1-2)</t>
    </r>
  </si>
  <si>
    <t>Oliver Nazario Brugal
Director General</t>
  </si>
  <si>
    <t>Diana Polanco de Villaman
Enc. Contabilidad</t>
  </si>
  <si>
    <t xml:space="preserve">Nancy M. Gonzalez Sandoval
Contadora </t>
  </si>
  <si>
    <t>Estado de Cambio de Activo / Patrimonio</t>
  </si>
  <si>
    <t>Capital Aportado</t>
  </si>
  <si>
    <t>Resultados Acumulados</t>
  </si>
  <si>
    <t>Total Activos Netos / Patrimonio</t>
  </si>
  <si>
    <t>Saldo al 31 de diciembre de 2022</t>
  </si>
  <si>
    <t xml:space="preserve">Ajuste al patrimonio de periodos Anteriores (+ ó - ) </t>
  </si>
  <si>
    <t>Resultado del período</t>
  </si>
  <si>
    <t>Saldo al 31 de Diciembre de 2023</t>
  </si>
  <si>
    <t>Saldo al 31 de diciembre de 2023</t>
  </si>
  <si>
    <t>Saldo al 31 de Diciembre de 2024</t>
  </si>
  <si>
    <t>.</t>
  </si>
  <si>
    <t>NOTA: Los ajuste en el patrimonio se debe a reclasificaciones de asientos y ajuste a cuentas que permanecian habilitada y procedimos a cerrarla</t>
  </si>
  <si>
    <t xml:space="preserve">_____________________________________                                                                    </t>
  </si>
  <si>
    <t xml:space="preserve">                                                                                                                                                                                                     </t>
  </si>
  <si>
    <t>___________________________________________</t>
  </si>
  <si>
    <r>
      <rPr>
        <b/>
        <u val="singleAccounting"/>
        <sz val="13"/>
        <rFont val="Times New Roman"/>
        <family val="1"/>
      </rPr>
      <t>Nancy M. Gonzalez Sandoval</t>
    </r>
    <r>
      <rPr>
        <b/>
        <sz val="13"/>
        <rFont val="Times New Roman"/>
        <family val="1"/>
      </rPr>
      <t xml:space="preserve">
Contadora </t>
    </r>
  </si>
  <si>
    <t>NOTAS A LOS ESTADOS FINANCIEROS</t>
  </si>
  <si>
    <r>
      <t xml:space="preserve">Nota #1 Entidad </t>
    </r>
    <r>
      <rPr>
        <b/>
        <sz val="13"/>
        <color rgb="FF000000"/>
        <rFont val="Arial"/>
        <family val="2"/>
      </rPr>
      <t>E</t>
    </r>
    <r>
      <rPr>
        <b/>
        <sz val="13"/>
        <color theme="1"/>
        <rFont val="Arial"/>
        <family val="2"/>
      </rPr>
      <t>conómica</t>
    </r>
  </si>
  <si>
    <r>
      <t xml:space="preserve">La Corporación de Acueductos y Alcantarillados de Puerto Plata (CORAAPPLATA), fue </t>
    </r>
    <r>
      <rPr>
        <sz val="13"/>
        <color rgb="FF000000"/>
        <rFont val="Arial"/>
        <family val="2"/>
      </rPr>
      <t>creada</t>
    </r>
    <r>
      <rPr>
        <sz val="13"/>
        <color rgb="FFFF0000"/>
        <rFont val="Arial"/>
        <family val="2"/>
      </rPr>
      <t xml:space="preserve"> </t>
    </r>
    <r>
      <rPr>
        <sz val="13"/>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</si>
  <si>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t>Al 31 de Diciembre del 2024, los principales funcionarios de La Corporación de Acueductos y Alcantarillados de Puerto Plata (CORAAPPLATA) son los siguientes:</t>
  </si>
  <si>
    <t xml:space="preserve">Nombre </t>
  </si>
  <si>
    <t xml:space="preserve">Oliver Nazario Brugal                               </t>
  </si>
  <si>
    <t>Director General CORAAPPLATA</t>
  </si>
  <si>
    <t xml:space="preserve">Otto Manuel Gomez Sanchez                                         </t>
  </si>
  <si>
    <t>Presidente del Consejo</t>
  </si>
  <si>
    <t>Eddy Gabiela Dominguez</t>
  </si>
  <si>
    <t>Directora Administrativa y  Financiera (Interina)</t>
  </si>
  <si>
    <t xml:space="preserve">Nancy Gonzalez                               </t>
  </si>
  <si>
    <t xml:space="preserve">Contadora </t>
  </si>
  <si>
    <t xml:space="preserve">Diana Polanco de Villaman                   </t>
  </si>
  <si>
    <t>Enc. Contabilidad</t>
  </si>
  <si>
    <t xml:space="preserve">Nota #2 Base de presentación </t>
  </si>
  <si>
    <t>Los Estados Financieros han sido preparados de conformidad con las Normas Internacionales de Contabilidad del Sector Público (NICSP), adoptadas por la Dirección General de Contabilidad Gubernamental de la República Dominicana (DIGECOG).</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</si>
  <si>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</si>
  <si>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El presupuesto se aprueba según la base contable de efectivo siguiendo una clasificación de pago por funciones. El presupuesto aprobado cubre el periodo fiscal que va desde el 1ro., de enero hasta el 31 de Diciembre del 2024 y es incluido como información suplementaria en los Estados Financieros y sus Notas.</t>
  </si>
  <si>
    <t>La emisión y aprobación final de los Estados Financieros es autorizada por los funcionarios de alto nivel de la Institución.</t>
  </si>
  <si>
    <t xml:space="preserve">Nota # 3 Moneda funcional y de presentación </t>
  </si>
  <si>
    <t>Los Estados Financieros están presentados en pesos dominicanos (RD$) moneda de curso legal en República Dominicana.</t>
  </si>
  <si>
    <t>Nota #4 Uso de estimados y Juicios</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</si>
  <si>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</si>
  <si>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Las estimaciones y supuestos relevantes son revisados regularmente, las cuales son reconocidas prospectivamente.</t>
  </si>
  <si>
    <t>Medición de los valores razonables.</t>
  </si>
  <si>
    <t>La entidad cuenta con un marco de control establecido en relación con el cálculo de los valores razonables y tiene la responsabilidad general por la supervisión de todas las mediciones significativas de este, incluyendo los de Niveles 3.</t>
  </si>
  <si>
    <r>
      <t xml:space="preserve">Cuando se mide el valor razonable de un activo o pasivo, </t>
    </r>
    <r>
      <rPr>
        <sz val="13"/>
        <color rgb="FF282828"/>
        <rFont val="Arial"/>
        <family val="2"/>
      </rPr>
      <t>La Corporación de Acueductos y Alcantarillados de Puerto Plata (CORAAPPLATA)</t>
    </r>
    <r>
      <rPr>
        <sz val="13"/>
        <color theme="1"/>
        <rFont val="Arial"/>
        <family val="2"/>
      </rPr>
      <t xml:space="preserve"> utiliza siempre que sea posible, precios cotizados en un mercado activo.</t>
    </r>
  </si>
  <si>
    <t>Si el mercado para un activo o pasivo no es activo, la entidad establecerá el valor razonable utilizando una técnica de valoración. Con ésta se busca establecer cuál será el precio de una transacción realizada a la fecha de medición.</t>
  </si>
  <si>
    <t>Los valores se clasifican en niveles distintos dentro de una jerarquía como sigue:</t>
  </si>
  <si>
    <t>Nivel 1: Precios (no-ajustados) en mercados activos para activos o pasivos idénticos,</t>
  </si>
  <si>
    <t>Nivel 2: Datos diferentes de los precios cotizados incluidos en el Nivel 1 que sean observados para el activo o pasivo, ya sea directa (precios) o indirectamente (derivados de los precios).</t>
  </si>
  <si>
    <t>Nivel 3: Datos para el activo o pasivo que no se basan en datos de mercados observables (variables no observables).</t>
  </si>
  <si>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</si>
  <si>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r>
      <t>La Corporación de Acueductos y Alcantarillados de Puerto Plata (CORAAPPLATA),</t>
    </r>
    <r>
      <rPr>
        <sz val="13"/>
        <color theme="1"/>
        <rFont val="Arial"/>
        <family val="2"/>
      </rPr>
      <t xml:space="preserve"> reconoce las transferencias entre los niveles de la jerarquía del valor razonable al final del periodo sobre el que se informa en el momento en que ocurrió el cambio.</t>
    </r>
  </si>
  <si>
    <t xml:space="preserve">Nota #5 Base de medición </t>
  </si>
  <si>
    <t>Los Estados Financieros se elaboran sobre la base del costo histórico, a excepción de los terrenos y edificios los cuales son valuados mediante tasaciones realizadas por un experto externo.</t>
  </si>
  <si>
    <t>Nota#6 Resumen de Políticas Contables significativas</t>
  </si>
  <si>
    <t>Aquí se detalla todo lo relacionado con las principales Políticas Contables significativas como podría ser, sin que esta enumeración se considere limitativa.</t>
  </si>
  <si>
    <t>Inventarios de materiales de oficina</t>
  </si>
  <si>
    <t>Hasta el momento contabilidad no realiza esta medición por lo que ya hemos notificado o explicamos, mis cuantas contables son basada a un sistema empresarial privado y el presupuesto a un sistema de cuentas gubernamental.</t>
  </si>
  <si>
    <t xml:space="preserve">Cuentas por cobrar y por pagar </t>
  </si>
  <si>
    <t>Los pasivos son reconocidos cuando se ha generado el cargo por el servicio brindado, independientemente del momento en el que se realiza el pago.</t>
  </si>
  <si>
    <t xml:space="preserve">Los pasivos son dados de baja cuando los compromisos son saldados o expira el compromiso. </t>
  </si>
  <si>
    <t>Propiedad, mobiliario y equipos</t>
  </si>
  <si>
    <t xml:space="preserve">Reconocimiento y medición </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</si>
  <si>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</si>
  <si>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 Costos posteriores</t>
  </si>
  <si>
    <r>
      <t xml:space="preserve">Los desembolsos posteriores se capitalizan solo si es probable que </t>
    </r>
    <r>
      <rPr>
        <sz val="13"/>
        <color rgb="FF282828"/>
        <rFont val="Arial"/>
        <family val="2"/>
      </rPr>
      <t>La Corporación de Acueductos y Alcantarillados de Puerto Plata (CORAAPPLATA),</t>
    </r>
    <r>
      <rPr>
        <sz val="13"/>
        <color theme="1"/>
        <rFont val="Arial"/>
        <family val="2"/>
      </rPr>
      <t xml:space="preserve"> reciba los beneficios económicos futuros asociados con los costos. Las reparaciones y mantenimientos continuos se registran como gastos en resultados cuando se incurren.</t>
    </r>
  </si>
  <si>
    <t>Depreciación</t>
  </si>
  <si>
    <t>La depreciación se calcula sobre el monto depreciable, que corresponde al costo de un activo u otro monto que se sustituye por el costo menos su valor residual.</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</si>
  <si>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</si>
  <si>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Los elementos de mobiliarios y equipos se deprecian desde la fecha en la que estén instalados y listos para su uso o en el caso de activos construidos internamente, desde la fecha que el activo esté completado y en condiciones de ser usado.</t>
  </si>
  <si>
    <t>El estimado de vida útil de los mobiliarios y equipos, es como sigue:</t>
  </si>
  <si>
    <t>Años de:</t>
  </si>
  <si>
    <r>
      <t>Tipo de Activo</t>
    </r>
    <r>
      <rPr>
        <b/>
        <sz val="13"/>
        <color rgb="FF000000"/>
        <rFont val="Arial"/>
        <family val="2"/>
      </rPr>
      <t xml:space="preserve"> </t>
    </r>
  </si>
  <si>
    <t>Vida Útil</t>
  </si>
  <si>
    <t>Mobiliarios y equipos</t>
  </si>
  <si>
    <r>
      <t xml:space="preserve">4 Años </t>
    </r>
    <r>
      <rPr>
        <b/>
        <sz val="13"/>
        <color theme="1"/>
        <rFont val="Arial"/>
        <family val="2"/>
      </rPr>
      <t>-</t>
    </r>
    <r>
      <rPr>
        <sz val="13"/>
        <color theme="1"/>
        <rFont val="Arial"/>
        <family val="2"/>
      </rPr>
      <t>10 Años</t>
    </r>
  </si>
  <si>
    <t>Los métodos de depreciación, la vida útil y los valores residuales son revisados anualmente y se ajustan si es 
necesario.</t>
  </si>
  <si>
    <t xml:space="preserve">Desembolsos posteriores </t>
  </si>
  <si>
    <t>Los desembolsos posteriores son capitalizados solo cuando aumentan los beneficios económicos futuros incorporados en el activo específico relacionado con dichos desembolsos.</t>
  </si>
  <si>
    <r>
      <rPr>
        <b/>
        <sz val="13"/>
        <color theme="1"/>
        <rFont val="Arial"/>
        <family val="2"/>
      </rPr>
      <t>Amortización</t>
    </r>
    <r>
      <rPr>
        <sz val="13"/>
        <color theme="1"/>
        <rFont val="Arial"/>
        <family val="2"/>
      </rPr>
      <t xml:space="preserve"> La amortización se calcula sobre el monto depreciable, que corresponde al costo de un activo menos su 
valor residual.</t>
    </r>
  </si>
  <si>
    <t>La amortización es reconocida en el resultado sobre la base del método de línea recta.</t>
  </si>
  <si>
    <t>La vida útil estimada de las licencias, programas y software abarca un período de 5 a 10 años.</t>
  </si>
  <si>
    <t>El método de amortización, la vida útil y el valor residual son revisados anualmente, si existe evidencia de algún cambio 
y se ajustan, si es necesario.</t>
  </si>
  <si>
    <t>Nota #7 Equivalentes de efectivo.</t>
  </si>
  <si>
    <r>
      <t xml:space="preserve">Al 31 de Diciembre, de los periodos fiscales 2024-2023, las cuentas bancarias presentan los siguientes balances </t>
    </r>
    <r>
      <rPr>
        <b/>
        <sz val="13"/>
        <color theme="1"/>
        <rFont val="Arial"/>
        <family val="2"/>
      </rPr>
      <t>RD$ 474,597,099. y RD$ 497,372,909</t>
    </r>
    <r>
      <rPr>
        <sz val="13"/>
        <color theme="1"/>
        <rFont val="Arial"/>
        <family val="2"/>
      </rPr>
      <t>. Según Detalle:</t>
    </r>
  </si>
  <si>
    <t xml:space="preserve">Descripción: Fondos Usos Institucionales                                                                                   </t>
  </si>
  <si>
    <t xml:space="preserve">Cuenta Banreservas Institucional cta. 070-005011-6            </t>
  </si>
  <si>
    <t xml:space="preserve">Cta Especial Banreservas cta. 070-005078-7                              </t>
  </si>
  <si>
    <t xml:space="preserve">Cta Banreserva (Servicio de Recaudo #070-005071-8)            </t>
  </si>
  <si>
    <r>
      <t xml:space="preserve">Cta Banreservas (Corte y Rec. # 070-006272-6)                  </t>
    </r>
    <r>
      <rPr>
        <u/>
        <sz val="13"/>
        <color rgb="FF000000"/>
        <rFont val="Arial"/>
        <family val="2"/>
      </rPr>
      <t xml:space="preserve">       </t>
    </r>
  </si>
  <si>
    <t>Cta Unica SIGEF 999-509700-0</t>
  </si>
  <si>
    <t>Caja Chica Dirección General</t>
  </si>
  <si>
    <t xml:space="preserve">Caja Chica Tesorería                                             </t>
  </si>
  <si>
    <t>Caja Chica de Laboratorio</t>
  </si>
  <si>
    <t xml:space="preserve">Caja chica Depto. de Saneamiento                                                    </t>
  </si>
  <si>
    <t>Total  Equivalentes de Efectivo en Banreservas y Caja Chica</t>
  </si>
  <si>
    <t xml:space="preserve">Nota: Las cajas chicas de la Direccion General aumento un 33.33% y la del departamento de Tesoreria aumento un 50%, debido a los imprevisto de trabajo de urgencias en los diferentes acueductos de los municipios  de Puerto Plata, dieta del personal a movilizar en los trabajos de urgencia fuera de horario laboral y fuera del municipio cabecera.                                                                                                                                                                       </t>
  </si>
  <si>
    <t>Nota #8 Cuenta por Cobrar a Corto Plazo</t>
  </si>
  <si>
    <r>
      <t xml:space="preserve">Al 31 de Diciembre, de los periodos fiscales 2024-2023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3"/>
        <color theme="1"/>
        <rFont val="Arial"/>
        <family val="2"/>
      </rPr>
      <t>RD$ 2,103,009,518.</t>
    </r>
    <r>
      <rPr>
        <sz val="13"/>
        <color theme="1"/>
        <rFont val="Arial"/>
        <family val="2"/>
      </rPr>
      <t xml:space="preserve"> Y </t>
    </r>
    <r>
      <rPr>
        <b/>
        <sz val="13"/>
        <color theme="1"/>
        <rFont val="Arial"/>
        <family val="2"/>
      </rPr>
      <t>RD$ 2,566,190,438.</t>
    </r>
    <r>
      <rPr>
        <sz val="13"/>
        <color theme="1"/>
        <rFont val="Arial"/>
        <family val="2"/>
      </rPr>
      <t xml:space="preserve">  según se detalla:</t>
    </r>
  </si>
  <si>
    <t xml:space="preserve">Descripción                                                                                  </t>
  </si>
  <si>
    <t>Cuenta por Cobrar a Corto Plazo:</t>
  </si>
  <si>
    <t>Solares y Parqueos</t>
  </si>
  <si>
    <t>Residenciales</t>
  </si>
  <si>
    <t>Instituciones Públicas</t>
  </si>
  <si>
    <t xml:space="preserve">Sector Comercial                                                            </t>
  </si>
  <si>
    <t xml:space="preserve">Sin Fines de Lucro (ONG)                                                     </t>
  </si>
  <si>
    <t>Zona Industrial</t>
  </si>
  <si>
    <t>Hoteles</t>
  </si>
  <si>
    <t xml:space="preserve">Avance a Obras                                                                 </t>
  </si>
  <si>
    <t>Avance a Trabajos</t>
  </si>
  <si>
    <r>
      <t xml:space="preserve">Otras Cuentas Por Cobrar                                          </t>
    </r>
    <r>
      <rPr>
        <u/>
        <sz val="13"/>
        <color theme="1"/>
        <rFont val="Arial"/>
        <family val="2"/>
      </rPr>
      <t xml:space="preserve">                </t>
    </r>
  </si>
  <si>
    <t>TOTAL</t>
  </si>
  <si>
    <r>
      <t xml:space="preserve">Nota: </t>
    </r>
    <r>
      <rPr>
        <sz val="13"/>
        <color theme="1"/>
        <rFont val="Arial"/>
        <family val="2"/>
      </rPr>
      <t xml:space="preserve">La cuenta por cobrar refleja una disminucion debido a la reduccion de las deudas incobrables, tales como cuentas dadas de baja por duplicidad de contrato, por terminacion de contrato o inexistencia de servicio, propiedades baldia, cuentas incobrables por ser no localizables al ser migradas del castrato antiguo, la gran mayoria con deficiencia en la informacion y la aplicacion del plan ponte al dia 2024 y comienza el 2025 en cero, con hasta un 95% de descuento.                                                                                          </t>
    </r>
    <r>
      <rPr>
        <b/>
        <sz val="13"/>
        <color theme="1"/>
        <rFont val="Arial"/>
        <family val="2"/>
      </rPr>
      <t xml:space="preserve">                                                                          </t>
    </r>
  </si>
  <si>
    <t>GOBIERNO CENTRAL</t>
  </si>
  <si>
    <t>MINISTERIO DE AGRICULTURA</t>
  </si>
  <si>
    <t>CUERPOS ESPECIALIZADOS DE SEGURIDAD PORTUARIA CESEP</t>
  </si>
  <si>
    <t>DIRECCION CENTRAL DE POLICIA DE TURISMO (CESTUR-POLITUR)</t>
  </si>
  <si>
    <t>MINISTERIO DE CULTURA</t>
  </si>
  <si>
    <t>MINISTERIO DE DEPORTES Y RECREACIÓN</t>
  </si>
  <si>
    <t>DIRECCIÓN GENERAL DE SEGURIDAD DE TRÁNSITO Y TRANSPORTE TERRESTRE  DIGESETT</t>
  </si>
  <si>
    <t>DIRECCION NACIONAL DE CONTROL DE DROGAS DNCD</t>
  </si>
  <si>
    <t>MINISTERIO DE EDUCACIÓN</t>
  </si>
  <si>
    <t>EJERCITO NACIONAL DE REPÚBLICA DOMINICANA</t>
  </si>
  <si>
    <t>DIRECCIÓN GENERAL DE GANADERIA</t>
  </si>
  <si>
    <t>MINISTERIO DE INTERIOR Y POLICIA</t>
  </si>
  <si>
    <t>JUNTA CENTRAL ELECTORAL (PUERTO PLATA Y SUS MUNICIPIOS)</t>
  </si>
  <si>
    <t>PODER JUDICIAL  (FISCALIA)</t>
  </si>
  <si>
    <t>MINISTERIO DE LA MUJER</t>
  </si>
  <si>
    <t>MINISTERIO DE MEDIO AMBIENTE Y RECURSOS NATURALES</t>
  </si>
  <si>
    <t>DIRECCIÓN GENERAL DE MIGRACIÓN</t>
  </si>
  <si>
    <t>MINISTERIO DE OBRAS PÚBLICAS Y COMUNICACIONES</t>
  </si>
  <si>
    <t>DIRECCION GENERAL DE PASAPORTES</t>
  </si>
  <si>
    <t xml:space="preserve">POLICIA NACIONAL </t>
  </si>
  <si>
    <t>PROCURADURIA GENERAL DE LA REPÚBLICA DOMINICANA</t>
  </si>
  <si>
    <t>MINISTERIO DE SALUD PÚBLICA Y ASISTENCIA SOCIAL</t>
  </si>
  <si>
    <t>SISTEMA INTEGRAL DE EMERGENCIA (9-1-1)</t>
  </si>
  <si>
    <t>ARMADA DE LA REPÚBLICA DOMINICANA</t>
  </si>
  <si>
    <t>MINISTERIO DE TURISMO</t>
  </si>
  <si>
    <t xml:space="preserve"> TOTAL</t>
  </si>
  <si>
    <t>INSTITUCIONES PÚBLICAS NO FINANCIERAS</t>
  </si>
  <si>
    <t>CONSEJO ESTATAL DEL AZUCAR (CEA).</t>
  </si>
  <si>
    <t>INSTITUTO POSTAL DOMINICANO</t>
  </si>
  <si>
    <t>EMPRESA DE TRANSMISION ELECTRICA DOMINICANA</t>
  </si>
  <si>
    <t>EMPRESA DE DISTRIBUCION ELECTRICIDAD DEL NORTE (EDENORTE)</t>
  </si>
  <si>
    <t>AUTORIDAD PORTUARIA DOMINICANA</t>
  </si>
  <si>
    <t>SECTOR PUBLICO FINANCIERO</t>
  </si>
  <si>
    <t>BANCO AGRICOLA DE LA REPUBLICA DOMINICANA</t>
  </si>
  <si>
    <t>BANCO DE RESERVAS DE LA REPUBLICA DOMINICANA</t>
  </si>
  <si>
    <t>INSTITUCIONES DESCENTRALIZADAS Y AUTÓNOMAS Y PÚBLICAS DE LA SEGURIDAD SOCIAL</t>
  </si>
  <si>
    <t>DIRECCION GENERAL DE ADUANAS</t>
  </si>
  <si>
    <t>INSTITUTO DOMINICANO DE PREVENCIÓN Y PROTECCIÓN DE RIESGOS LABORALES (IDOPPRIL)</t>
  </si>
  <si>
    <t>INSTITUTO NACIONAL DE ATENCIÓN INTEGRAL A PRIMERA INFANCIA (INAIPI)</t>
  </si>
  <si>
    <t>INSTITUTO DE FORMACIÓN TECNICO PROFESIONAL - INFOTEP</t>
  </si>
  <si>
    <t>UNIVERSIDAD AUTONOMA DE SANTO DOMINGO (UASD)</t>
  </si>
  <si>
    <t>GOBIERNO LOCAL</t>
  </si>
  <si>
    <t>AYUNTAMIENTOS (PUERTO PLATA Y SUS MUNICIPIOS)</t>
  </si>
  <si>
    <t>Total General</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</si>
  <si>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</si>
  <si>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t>Nota #9 Inventarios</t>
  </si>
  <si>
    <r>
      <t>Al 31 de Diciembre</t>
    </r>
    <r>
      <rPr>
        <sz val="13"/>
        <color rgb="FF000000"/>
        <rFont val="Arial"/>
        <family val="2"/>
      </rPr>
      <t>,</t>
    </r>
    <r>
      <rPr>
        <sz val="13"/>
        <color theme="1"/>
        <rFont val="Arial"/>
        <family val="2"/>
      </rPr>
      <t xml:space="preserve"> de los periodos fiscales 2024-2023 la cuenta de Inventarios de Bienes y Suministros está compuesta por la existencia de bienes para uso interno de la Corporación de Acueducto y Alcantarillado Puerto plata (Coraapplata</t>
    </r>
    <r>
      <rPr>
        <b/>
        <sz val="13"/>
        <color rgb="FF000000"/>
        <rFont val="Arial"/>
        <family val="2"/>
      </rPr>
      <t>)</t>
    </r>
    <r>
      <rPr>
        <sz val="13"/>
        <color rgb="FF000000"/>
        <rFont val="Arial"/>
        <family val="2"/>
      </rPr>
      <t>,</t>
    </r>
    <r>
      <rPr>
        <sz val="13"/>
        <color rgb="FFFF0000"/>
        <rFont val="Arial"/>
        <family val="2"/>
      </rPr>
      <t xml:space="preserve"> </t>
    </r>
    <r>
      <rPr>
        <sz val="13"/>
        <color theme="1"/>
        <rFont val="Arial"/>
        <family val="2"/>
      </rPr>
      <t xml:space="preserve">adquiridos para el mantenimiento y Reparación de Acueductos y Alcantarillado de la Provincia y sus municipios a </t>
    </r>
    <r>
      <rPr>
        <b/>
        <sz val="13"/>
        <color theme="1"/>
        <rFont val="Arial"/>
        <family val="2"/>
      </rPr>
      <t>RD$ 3,608,908.</t>
    </r>
    <r>
      <rPr>
        <sz val="13"/>
        <color theme="1"/>
        <rFont val="Arial"/>
        <family val="2"/>
      </rPr>
      <t xml:space="preserve"> Y </t>
    </r>
    <r>
      <rPr>
        <b/>
        <sz val="13"/>
        <color theme="1"/>
        <rFont val="Arial"/>
        <family val="2"/>
      </rPr>
      <t>RD$ 8,546,441.</t>
    </r>
    <r>
      <rPr>
        <sz val="13"/>
        <color theme="1"/>
        <rFont val="Arial"/>
        <family val="2"/>
      </rPr>
      <t xml:space="preserve"> Según se detalla:</t>
    </r>
  </si>
  <si>
    <t xml:space="preserve">Descripción                                                                                </t>
  </si>
  <si>
    <t>Inventarios para consumo y prestacion de servicio</t>
  </si>
  <si>
    <t xml:space="preserve">Inventarios de Materiales en  Almacén                                                          </t>
  </si>
  <si>
    <t>Inventario de Material Gastable de Oficina</t>
  </si>
  <si>
    <t>Nota #10 Los Pagos por Anticipados</t>
  </si>
  <si>
    <r>
      <t xml:space="preserve">Al 31 de Diciembre, de los periodos fiscales 2024 y 2023 la cuenta de Gastos Pagados por anticipados disponible está compuesta por los seguros pagados por anticipados de vehículos, Propiedad, Incendio y   Fianzas de los bienes de la Corporación de Acueducto y Alcantarillado Puerto plata (Coraapplata), a </t>
    </r>
    <r>
      <rPr>
        <b/>
        <sz val="13"/>
        <color theme="1"/>
        <rFont val="Arial"/>
        <family val="2"/>
      </rPr>
      <t>RD$ 458,490.</t>
    </r>
    <r>
      <rPr>
        <sz val="13"/>
        <color theme="1"/>
        <rFont val="Arial"/>
        <family val="2"/>
      </rPr>
      <t xml:space="preserve"> Y </t>
    </r>
    <r>
      <rPr>
        <b/>
        <sz val="13"/>
        <color theme="1"/>
        <rFont val="Arial"/>
        <family val="2"/>
      </rPr>
      <t>RD$ 333,728.</t>
    </r>
    <r>
      <rPr>
        <sz val="13"/>
        <color theme="1"/>
        <rFont val="Arial"/>
        <family val="2"/>
      </rPr>
      <t xml:space="preserve"> Según se detalla:</t>
    </r>
  </si>
  <si>
    <t xml:space="preserve">Descripción                                                                                     </t>
  </si>
  <si>
    <t xml:space="preserve">Pagos por Anticipados:   </t>
  </si>
  <si>
    <t xml:space="preserve">         </t>
  </si>
  <si>
    <t>Seguro de Vehículos</t>
  </si>
  <si>
    <t>Seguro Incendio</t>
  </si>
  <si>
    <t xml:space="preserve">Seguro Responsabilidad Civil                                                     </t>
  </si>
  <si>
    <r>
      <t xml:space="preserve">Seguro Fidelidad 3D                                                                      </t>
    </r>
    <r>
      <rPr>
        <u/>
        <sz val="13"/>
        <color theme="1"/>
        <rFont val="Arial"/>
        <family val="2"/>
      </rPr>
      <t xml:space="preserve">   </t>
    </r>
  </si>
  <si>
    <t>Seguo Licencia Informatica</t>
  </si>
  <si>
    <t>Nota#11 Propiedad Planta y Equipos</t>
  </si>
  <si>
    <r>
      <t xml:space="preserve">Al 31 de Diciembre, de los periodos fiscales 2024 y 2023, los balances de las cuentas de Activos No Financieros (Neto) son de </t>
    </r>
    <r>
      <rPr>
        <b/>
        <sz val="13"/>
        <color theme="1"/>
        <rFont val="Arial"/>
        <family val="2"/>
      </rPr>
      <t xml:space="preserve">RD$ 1,201,144,137. </t>
    </r>
    <r>
      <rPr>
        <sz val="13"/>
        <color theme="1"/>
        <rFont val="Arial"/>
        <family val="2"/>
      </rPr>
      <t xml:space="preserve">Y </t>
    </r>
    <r>
      <rPr>
        <b/>
        <sz val="13"/>
        <color theme="1"/>
        <rFont val="Arial"/>
        <family val="2"/>
      </rPr>
      <t>RD$ 1,007,052,974.</t>
    </r>
    <r>
      <rPr>
        <sz val="13"/>
        <color theme="1"/>
        <rFont val="Arial"/>
        <family val="2"/>
      </rPr>
      <t>, según detalle:</t>
    </r>
  </si>
  <si>
    <t xml:space="preserve">Descripción                                                                            </t>
  </si>
  <si>
    <t xml:space="preserve">Propiedad Planta y Equipos          </t>
  </si>
  <si>
    <t xml:space="preserve">Depreciación acumulada                      </t>
  </si>
  <si>
    <t>Total, Propiedad Planta y Equipos</t>
  </si>
  <si>
    <t>Terreno</t>
  </si>
  <si>
    <t>Infraestructura</t>
  </si>
  <si>
    <t>Edif. Y componente</t>
  </si>
  <si>
    <t>Maq. Y Equipos</t>
  </si>
  <si>
    <t>Mob. Y equipo de ofic.</t>
  </si>
  <si>
    <t>Equipo Transp y otros</t>
  </si>
  <si>
    <t>Contruciones en Proceso</t>
  </si>
  <si>
    <t>Total</t>
  </si>
  <si>
    <t xml:space="preserve">Costos de adquisición  </t>
  </si>
  <si>
    <t>Adiciones</t>
  </si>
  <si>
    <t>Retiros</t>
  </si>
  <si>
    <t>otros</t>
  </si>
  <si>
    <t xml:space="preserve">        </t>
  </si>
  <si>
    <t>Saldo al final del periodo</t>
  </si>
  <si>
    <t xml:space="preserve">Dep. Acum. al inicio del periodo  </t>
  </si>
  <si>
    <t>Cargo del periodo</t>
  </si>
  <si>
    <t>Prop. planta y equipos neto</t>
  </si>
  <si>
    <t>NOTAS: Diferencia entre el SIGEF Y SIAB</t>
  </si>
  <si>
    <t>En la linea presupuestaria  2.6, se presenta una variación de RD$ 43,055.00, en comparación con lo registrado en el SIGEF, Esta variación se debe a que no contábamos con la apropiación presupuestaria suficiente para cargar el formulario de Pagos y Percepciones al SIGEF.
La adicion en terreno se debe a la compra de un terreno al banco central en el  municipio de Sosua, donde estan ubicada las bombas del acueducto Maria O.</t>
  </si>
  <si>
    <t>El aumento en infraestructura  se debe a que varias obras fueron terminadas y reclasificada de la construccion en proceso: la obra de construccion colector agua residules del bario Tres Palma, construccion sistema dist. Agua potable La Hebra-Yasica, construccion acueducto Mosovi-Montellano y ampliacion linea 30" conexion emisario submarino.</t>
  </si>
  <si>
    <t xml:space="preserve">La diferencia en equipos y transporte entre el SIGEF y SIAB se debe al avance realizado en el 2023 para la compra de camiones por RD$ 6,716,000.00 </t>
  </si>
  <si>
    <t>La difrencia en maquinarias y equipos se debe al avance realizado en dic. 2023 para la compra de cloradores por valor de RD$414,355.58</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</si>
  <si>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</si>
  <si>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Entre  presupuesto  y  contabilidad  hay  una  diferencia, debido  a  que 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</si>
  <si>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r>
      <t xml:space="preserve">Nota: </t>
    </r>
    <r>
      <rPr>
        <sz val="13"/>
        <rFont val="Arial"/>
        <family val="2"/>
      </rPr>
      <t>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r>
  </si>
  <si>
    <t>Dentro de los activos, no existe una aprtidad relacionada con sofware, ni licenciascon vigencias de mas de 12 meses</t>
  </si>
  <si>
    <t xml:space="preserve">La diferencia entre el departamento de contabilidad y presupuesto se debe a que  presupuesto manejan un catalogo de cuenta diferentes al sistema de contabilidad </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</si>
  <si>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</si>
  <si>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Nota#11 Relacion Construcion en Proceso</t>
  </si>
  <si>
    <t>CONTRATISTAS</t>
  </si>
  <si>
    <t>OBRAS</t>
  </si>
  <si>
    <t>MONTOS CUBICADOS</t>
  </si>
  <si>
    <t>CONSTRUCTORA  KUKY SILVERIO INDUSTRIAL</t>
  </si>
  <si>
    <t>CARCAMO Y ESTACION DE BOMBEO DEL MALECON</t>
  </si>
  <si>
    <t>ALCANTARILLADO SANITARIO PALMA SOLA</t>
  </si>
  <si>
    <t>LINEA DE ADUCCION DEL MAMEY</t>
  </si>
  <si>
    <t>JOSE OCTAVIANO MATOS CUEVAS</t>
  </si>
  <si>
    <t>CONST. ALCANTARILLADO SANITARIO ZONA SUR PARTE 13</t>
  </si>
  <si>
    <t>EDWIN EVARISTO VALERIO TORRES</t>
  </si>
  <si>
    <t>CONST. ALCANTARILLADO SANITARIO ZONA SUR PARTE 21</t>
  </si>
  <si>
    <t>JUAN DE DIOS SANTANA CALERIO</t>
  </si>
  <si>
    <t>CONST. EST. BOMB RED SANIT. ALCANT ZONA ALTA PTO. PTA</t>
  </si>
  <si>
    <t>CONST. COLEC PRINC LINEA IMPUL RED SANIT ALCANT ZONA ALTA PTO. PTA</t>
  </si>
  <si>
    <t>VICTOR MATIAS ENCARNACION</t>
  </si>
  <si>
    <t>CONST. ALCANTARILLADO SANITARIO ZONA SUR PARTE 22</t>
  </si>
  <si>
    <t>ING. CONSULTORES Y CONTRUCTORES SANITARIO CXA</t>
  </si>
  <si>
    <t>CONST. ACUEDUCTO PALO BANCO YASICA</t>
  </si>
  <si>
    <t>CONST. ASIST AGUA NEG. Y LINEA IMPULSION LUPERON</t>
  </si>
  <si>
    <t>CONST. CALLES, ACERAS Y CONTENES 7 BARRIOS</t>
  </si>
  <si>
    <t>RAFAEL ANTONIO VASQUEZ SANTANA</t>
  </si>
  <si>
    <t>REP. LINEAS SIST. AGUA POTABLE SOSUA PTO. PTA</t>
  </si>
  <si>
    <t>LUIS RAFAEL ALMONTE</t>
  </si>
  <si>
    <t>CONST. LINEA CONDUCCION DE SABANETA A MONTELLANO</t>
  </si>
  <si>
    <t>JUAN DE DIOS SANTANA CALERIO Y ASOC</t>
  </si>
  <si>
    <t>REH Y MANT. EST. BOMBEO MADRE VIEJA Y BELLA VISTA</t>
  </si>
  <si>
    <t>HECTOR AURELIO MARTINEZ ACOSTA</t>
  </si>
  <si>
    <t>CONST. ACUEDUCTO PALMAR GRANDE, LAJAS  Y LA CHINA</t>
  </si>
  <si>
    <t>RAFAEL EMILIO MARMOLEJOS</t>
  </si>
  <si>
    <t>CONST. ACUEDUCTO DE SABANETA DE CANGREJO</t>
  </si>
  <si>
    <t>JORGE RAFAEL VELAZQUEZ</t>
  </si>
  <si>
    <t>REH. PLANTA POTABILIZADORA DEL AC. DE PUERTO PLATA</t>
  </si>
  <si>
    <t>JOSE JAVIER SIERRON ARAUJO</t>
  </si>
  <si>
    <t>CONST. ACUEDUCTO PALMARITO IMBERT</t>
  </si>
  <si>
    <t>REF.  RED DIST. DOM ARMANDO, T. ALTA Y LOS MAESTROS</t>
  </si>
  <si>
    <t>JOSE MANUEL MARTINEZ CARRAZCO</t>
  </si>
  <si>
    <t>ABASTECER DE AGUA POTABLE A LOS CANAS DE IMBERT</t>
  </si>
  <si>
    <t>FRANCISCO ENCARNACION CABRERA</t>
  </si>
  <si>
    <t xml:space="preserve">REH LINEA IMPULSION ACUEDUCTO CANDELON </t>
  </si>
  <si>
    <t>JANETT EVELIO POLANCO RIVERA</t>
  </si>
  <si>
    <t>REH  PLANTA POTABILIZADORA DEL ACUEDUCTO ALTAMIRA</t>
  </si>
  <si>
    <t>JUAN ANTONIO DEL ROSARIO  GULLEN</t>
  </si>
  <si>
    <t>CONSTRUCCION ACUEDUCTO DE SABANETA DE YASICA</t>
  </si>
  <si>
    <t>MAGDALENA ALTAGRACIA JIMENEZ</t>
  </si>
  <si>
    <t>CONST. LINEA 4 PANCHO MATEO, MARIA AG. Y LA JAIBA</t>
  </si>
  <si>
    <t>REH PLANTA DE TRAT. DEL ACUEDUCTO SOSUA CABARETE</t>
  </si>
  <si>
    <t>RAMON CARPIO DEL CARMEN</t>
  </si>
  <si>
    <t>CONSTRUCCION TANQUE DE SAN MARCOS</t>
  </si>
  <si>
    <t>DIOGENES AUGUSTO RAMIREZ MARTINEZ</t>
  </si>
  <si>
    <t>CONST. GALERIA DE INF. OBRA DE TOMA AC. IMBERT</t>
  </si>
  <si>
    <t>SARITA &amp; ASOC. , S.A.</t>
  </si>
  <si>
    <t>ELECT. AC. MONTELLANO, LOS CIRUELA, IMBERT, TUBAGUA</t>
  </si>
  <si>
    <t>JOHAN MANUEL REYES</t>
  </si>
  <si>
    <t>INST. LINEA AD. YASICA-TUBAGUA DESDE PALO BLANCO</t>
  </si>
  <si>
    <t>MARGARITA CECILIA GOMEZ TEJADA</t>
  </si>
  <si>
    <t>CONST. OBRA DE TOMA AC. SAN MARCOS</t>
  </si>
  <si>
    <t>CALVIN ANTONIO SANTIAGO</t>
  </si>
  <si>
    <t>REH LINEA CONDUCCION AC. EL MAMEY LOS HIDALGOS</t>
  </si>
  <si>
    <t>INGENIROS CONSTRUCTORES Y CONSULTORES SANITARIO, SRL</t>
  </si>
  <si>
    <t>CONSTRUCCION LINEA DE IMPULSION AC. MARTIN ALONZO</t>
  </si>
  <si>
    <t>INGENIEROS CONSTUCTORES Y CONSULTORES SANITARIOS, SRL</t>
  </si>
  <si>
    <t>INST.  ELCTROMECANICAS AC. MARTIN ALONZO</t>
  </si>
  <si>
    <t>CONSTRUCCION LINEA DE IMPULSION AC. LAS CANAS</t>
  </si>
  <si>
    <t>INST. ELCTROMECANICAS AC. LAS CANAS</t>
  </si>
  <si>
    <t>JOSE MANUEL TAVAREZ</t>
  </si>
  <si>
    <t>HAB. INSTALACIONES FISICAS LABORATORIOS</t>
  </si>
  <si>
    <t>JACMIL MICHAEL GARCIA SANTANA</t>
  </si>
  <si>
    <t>REH ACUEDUCTO  CANDELON, LA CULEBRA Y BARRANCON</t>
  </si>
  <si>
    <t>NORBERTO MATA MARTINEZ</t>
  </si>
  <si>
    <t>CONST. NUEVA LINEA IMPULSION LA BERENGENA</t>
  </si>
  <si>
    <t>HIDROTEC, SRL</t>
  </si>
  <si>
    <t>REHAB., EQUIPAMIENTO EST. BOMBEO AGUAS RESID</t>
  </si>
  <si>
    <t>INDUEQUIPOS NDC, SRL</t>
  </si>
  <si>
    <t>REFORZAMIENTO CAMPO DE POZO MUÑOZ AC. PUERTO PLATA</t>
  </si>
  <si>
    <t>NORBERTO JOSE PEREZ VENTURA</t>
  </si>
  <si>
    <t>RECONT. MURO PERIMETRAL PARQUEO OFICINA</t>
  </si>
  <si>
    <t>JUAN ANTONIO GUZMAN CARMONA</t>
  </si>
  <si>
    <t>CONST. Y PERFORACION DE POZO VARIOS</t>
  </si>
  <si>
    <t>SENOVIA VAZQUEZ CASTILLO</t>
  </si>
  <si>
    <t>REPOSICION LINEA AGUA POTABLE JOSE E. KUNHARDT</t>
  </si>
  <si>
    <t>DE LA CRUZ ROCHITTIS Y ASOCIADOS</t>
  </si>
  <si>
    <t>CONT. COLECT. AGUA RESID. CAÑADA MIRADOR</t>
  </si>
  <si>
    <t>ARIEL YODERMY CASTILLO</t>
  </si>
  <si>
    <t>CONST. RELEVO Y LINEA IMPULSION ZONA BAJA</t>
  </si>
  <si>
    <t>KNORTH CONSTRUCCION, SRL</t>
  </si>
  <si>
    <t>CONST. COLET. AGUA RESID. CAÑADA VISTA</t>
  </si>
  <si>
    <t>WALY ANTONIO COLON GUZMAN</t>
  </si>
  <si>
    <t>CONST. EDIFICACION LABORATORIO AC. PUERTO PLATA</t>
  </si>
  <si>
    <t>ALEJANDRO A CRUZ</t>
  </si>
  <si>
    <t>CONST. ACUEDUCTO LA VIGIA- LAS TRES CANAS PARTE C</t>
  </si>
  <si>
    <t>ELIAS BIENVENIDO MELO NUÑEZ</t>
  </si>
  <si>
    <t>CONST. ACUEDUCTO VILLA BETHANIA Y ENMANUEL</t>
  </si>
  <si>
    <t>ROMAN ANEUDI SANTOS PILAR</t>
  </si>
  <si>
    <t>SISTEMA AMPLIACION AGUA PÒTABLE GUANANICO</t>
  </si>
  <si>
    <t>MARIO JOSE HURTADO IMBERT</t>
  </si>
  <si>
    <t>CONSTRUCCION  EDIFICIO GENERAL DE OPERACIÓN</t>
  </si>
  <si>
    <t>DOS CAMINOS DEVELOPMENT, SRL</t>
  </si>
  <si>
    <t>CONSTRUCION ACUEDUCTO ESTERO HONDO</t>
  </si>
  <si>
    <t>ESTEBAN POLANCO MOLINA</t>
  </si>
  <si>
    <t>AMPLIACION ACUDUCTO CABARETE- SOSUA</t>
  </si>
  <si>
    <t>SUSAN DEL PILAR MORONTA DE POLANCO</t>
  </si>
  <si>
    <t>AMPLIACION ACUEDUCTO LA CATALINA</t>
  </si>
  <si>
    <t>WASCAR DE JESUS VASQUEZ</t>
  </si>
  <si>
    <t>AMPLIACION ACUEDUCTO DE SAN MARCOS</t>
  </si>
  <si>
    <t>ESPIRAL,SRL</t>
  </si>
  <si>
    <t>AMPLIACION ACUEDUCTO MARIA O- SOSUA</t>
  </si>
  <si>
    <t>QUACON, SRL</t>
  </si>
  <si>
    <t>LINEA COLECTORA AGUA RESIDUALES C/LOS LLIBRES</t>
  </si>
  <si>
    <t>CONSTRUCTORA NARBERT, SRL</t>
  </si>
  <si>
    <t>AMP. AC. CSAMU, LOS DOMINGUEZ, CHAVON Y LOS PALOMO</t>
  </si>
  <si>
    <t>NARKA SOLUCIONES ELECTRICAS, SRL</t>
  </si>
  <si>
    <t>RED. AB. AGUA LA GRA. CHRAMICO Y LA PIEDRA SOSUA</t>
  </si>
  <si>
    <t>PEDRO ALEJANDRO ALMONTE SANDOVAL</t>
  </si>
  <si>
    <t>CONST. ACUED. PALMAR GRANDE ALTAMIRA</t>
  </si>
  <si>
    <t>Nota# 12 Cuentas por pagar Corto plazo</t>
  </si>
  <si>
    <r>
      <t xml:space="preserve">Las cuentas por pagar a corto plazo  al 31 de Diciembre de los periodos 2024 y 2023, son de </t>
    </r>
    <r>
      <rPr>
        <b/>
        <sz val="13"/>
        <color theme="1"/>
        <rFont val="Arial"/>
        <family val="2"/>
      </rPr>
      <t xml:space="preserve">RD$ 726,658. </t>
    </r>
    <r>
      <rPr>
        <sz val="13"/>
        <color theme="1"/>
        <rFont val="Arial"/>
        <family val="2"/>
      </rPr>
      <t xml:space="preserve">y  </t>
    </r>
    <r>
      <rPr>
        <b/>
        <sz val="13"/>
        <color theme="1"/>
        <rFont val="Arial"/>
        <family val="2"/>
      </rPr>
      <t xml:space="preserve">RD$ 1,071,611. </t>
    </r>
    <r>
      <rPr>
        <sz val="13"/>
        <color theme="1"/>
        <rFont val="Arial"/>
        <family val="2"/>
      </rPr>
      <t>Según detalle:</t>
    </r>
  </si>
  <si>
    <t xml:space="preserve">Descripción                                                                                       </t>
  </si>
  <si>
    <t>Proveedores Privados</t>
  </si>
  <si>
    <r>
      <rPr>
        <b/>
        <sz val="13"/>
        <rFont val="Arial"/>
        <family val="2"/>
      </rPr>
      <t xml:space="preserve">12.1 DESCRIPCION PROVEEDORES
</t>
    </r>
    <r>
      <rPr>
        <sz val="13"/>
        <rFont val="Arial"/>
        <family val="2"/>
      </rPr>
      <t>ALEJANDRO LUNA</t>
    </r>
  </si>
  <si>
    <t>VALOR</t>
  </si>
  <si>
    <t>ANMISA GROUP, SRL</t>
  </si>
  <si>
    <t>CEDUCOMPP</t>
  </si>
  <si>
    <t>CENTRO COMERCIAL BISONO</t>
  </si>
  <si>
    <t>CONTROLES Y MATERIALES</t>
  </si>
  <si>
    <t>DEPOSITO FERRETERO</t>
  </si>
  <si>
    <t>DISPRODELS SRL</t>
  </si>
  <si>
    <t>DISTRUIDORA UNIVERSAL</t>
  </si>
  <si>
    <t>ELENA WIGBERTA ABREU RIVERO</t>
  </si>
  <si>
    <t>GARCIA Y LLERANDI, S.A.S.</t>
  </si>
  <si>
    <t>HIDROTEC SRL</t>
  </si>
  <si>
    <t>HORMIGONES VB SRL</t>
  </si>
  <si>
    <t>IMPRESOS LAGOMBRA GOMEZ</t>
  </si>
  <si>
    <t>ING. EDGAR MARTINEZ SRL</t>
  </si>
  <si>
    <t>JDL ELECTRO PLOMER POOL SRL</t>
  </si>
  <si>
    <t>JEAN CORY NAY LOPEZ LOPEZ</t>
  </si>
  <si>
    <t>LA MESA 7 S.R.L</t>
  </si>
  <si>
    <t>LOPEZ TEJADA FOOD SERVICE</t>
  </si>
  <si>
    <t>RENZO AUTO PARTS, SRL</t>
  </si>
  <si>
    <t>REYES &amp; MARTINEZ, SRL</t>
  </si>
  <si>
    <t>SELLOS Y RODAMIENTOS, S.A</t>
  </si>
  <si>
    <t>STEVEN RAAFEL RAMOS CASTILLO</t>
  </si>
  <si>
    <t>TECNIC CARIBE DOMINICANA, S.A</t>
  </si>
  <si>
    <t>TONY RADAMIENTOS</t>
  </si>
  <si>
    <t>VILMA F. MARTINEZ VARGAS</t>
  </si>
  <si>
    <t>WINSTON CEPEDA UNIFORMES</t>
  </si>
  <si>
    <t xml:space="preserve">                                                                                                                                                                         </t>
  </si>
  <si>
    <t>Nota# 13 Retenciones y Acumulaciones por Pagar</t>
  </si>
  <si>
    <r>
      <t xml:space="preserve">Un detalle de la Retenciones y Acumulaciones por Pagar al 31 de Diciembre de los periodos 2024 y 2023, son de </t>
    </r>
    <r>
      <rPr>
        <b/>
        <sz val="13"/>
        <rFont val="Arial"/>
        <family val="2"/>
      </rPr>
      <t xml:space="preserve">RD $126,496,033. </t>
    </r>
    <r>
      <rPr>
        <sz val="13"/>
        <rFont val="Arial"/>
        <family val="2"/>
      </rPr>
      <t xml:space="preserve">y </t>
    </r>
    <r>
      <rPr>
        <b/>
        <sz val="13"/>
        <rFont val="Arial"/>
        <family val="2"/>
      </rPr>
      <t xml:space="preserve">RD$ 105,868,362. </t>
    </r>
    <r>
      <rPr>
        <sz val="13"/>
        <rFont val="Arial"/>
        <family val="2"/>
      </rPr>
      <t xml:space="preserve">Según detalle:             </t>
    </r>
  </si>
  <si>
    <t xml:space="preserve">Descripción                                                                                  
</t>
  </si>
  <si>
    <t xml:space="preserve">vacaciones por pagar                                                                                 </t>
  </si>
  <si>
    <t xml:space="preserve">Prestaciones por pagar                                                                                   </t>
  </si>
  <si>
    <t xml:space="preserve">10% RTVD                                                                                                    </t>
  </si>
  <si>
    <t xml:space="preserve">10% ley 557-05                                                                                          </t>
  </si>
  <si>
    <t xml:space="preserve">0.1% Codia                                                                                                  </t>
  </si>
  <si>
    <t xml:space="preserve">1% ley 6/86                                                                                                 </t>
  </si>
  <si>
    <t xml:space="preserve">5% Garantía                                                                                                 </t>
  </si>
  <si>
    <t>Retenciones 18% (ITBIS)</t>
  </si>
  <si>
    <t xml:space="preserve">5% ley 253-12                                                                                                </t>
  </si>
  <si>
    <t>2% norma 07-2007</t>
  </si>
  <si>
    <t>Retenciones 27% remesas al exterior</t>
  </si>
  <si>
    <t xml:space="preserve">TOTAL                                                                             </t>
  </si>
  <si>
    <t xml:space="preserve">NOTA:  La Retenciones del 5%, el 18%, 2% y la del 10% ley 557-05 están acumulada debido a que estamos a la espera de una rectificativa por aprobar en la DGII solicitada por nuestra institución en fecha 29 de octubre 2024, ya que daba negativo a pagar y aun no hemos tenido respuesta por falta de conocimientos de la DGII en puerto plata y las retenciones registradas vía los libramientos de los Pagos en SIGEF. 
Con relación al CODIA, ley 6/86 y Garantía se están haciendo un análisis entre los departamentos de planificación y desarrollo, fiscalización de obra y contabilidad, respecto a obras que se encuentran en etapa de terminación y que ya se han hecho pagos sobre estas retenciones y que deben ser ajustada (las retenciones) para presentar monto actualizado.
Sobre RTVD también se estará realizando un análisis de por que al final de cierre quedaron esos montos acumulados, los cuales ya para el semestre junio 2025 no se reflejara. </t>
  </si>
  <si>
    <t>Nota# 14 Otros Pasivos Corrientes</t>
  </si>
  <si>
    <r>
      <t xml:space="preserve">Un detalle de Otros Pasivos Corrientes al 31 de Diciembre de los periodos 2024 - 2023, son de </t>
    </r>
    <r>
      <rPr>
        <b/>
        <sz val="13"/>
        <rFont val="Arial"/>
        <family val="2"/>
      </rPr>
      <t>RD</t>
    </r>
    <r>
      <rPr>
        <sz val="13"/>
        <rFont val="Arial"/>
        <family val="2"/>
      </rPr>
      <t xml:space="preserve"> $</t>
    </r>
    <r>
      <rPr>
        <b/>
        <sz val="13"/>
        <rFont val="Arial"/>
        <family val="2"/>
      </rPr>
      <t xml:space="preserve"> 12,384,264. y RD$ 9,852,745.</t>
    </r>
    <r>
      <rPr>
        <sz val="13"/>
        <rFont val="Arial"/>
        <family val="2"/>
      </rPr>
      <t xml:space="preserve"> 
Según detalle:</t>
    </r>
  </si>
  <si>
    <t xml:space="preserve">Descripción                                                                               </t>
  </si>
  <si>
    <t>C x P Banco de Reservas</t>
  </si>
  <si>
    <t>C x P AAA Dominicana</t>
  </si>
  <si>
    <t>Sarita y Asoc. S A</t>
  </si>
  <si>
    <t>Constructora Kuky Silverio IND</t>
  </si>
  <si>
    <t>Otra cuenta por pagar</t>
  </si>
  <si>
    <t xml:space="preserve">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
Los montos que continúan invariable se deben montos pendientes por saldar de facturas de trabajos realizados por contratista y que le han faltado algunos detalles los cuales a la fecha no han culminado y que por esa razón no se le ha pagado. </t>
  </si>
  <si>
    <t>Nota# 15 Activos Netos/Patrimonio</t>
  </si>
  <si>
    <r>
      <rPr>
        <sz val="13"/>
        <rFont val="Arial"/>
        <family val="2"/>
      </rPr>
      <t xml:space="preserve">Capital Al 31 de Diciembre de los periodos 2024 - 2023, son de </t>
    </r>
    <r>
      <rPr>
        <b/>
        <sz val="13"/>
        <rFont val="Arial"/>
        <family val="2"/>
      </rPr>
      <t xml:space="preserve">RD $ 3,643,211,198. </t>
    </r>
    <r>
      <rPr>
        <sz val="13"/>
        <rFont val="Arial"/>
        <family val="2"/>
      </rPr>
      <t xml:space="preserve">y </t>
    </r>
    <r>
      <rPr>
        <b/>
        <sz val="13"/>
        <rFont val="Arial"/>
        <family val="2"/>
      </rPr>
      <t>RD$ 3,962,703,771</t>
    </r>
    <r>
      <rPr>
        <b/>
        <sz val="13"/>
        <color theme="1"/>
        <rFont val="Arial"/>
        <family val="2"/>
      </rPr>
      <t>.</t>
    </r>
    <r>
      <rPr>
        <sz val="13"/>
        <color theme="1"/>
        <rFont val="Arial"/>
        <family val="2"/>
      </rPr>
      <t xml:space="preserve"> la composición del 
capital de la Institución es como sigue:</t>
    </r>
  </si>
  <si>
    <t>Resultados positivos (ahorro)/negativo (desahorro) del periodo</t>
  </si>
  <si>
    <t>Ajuste al Patrimonio de Periodos Anteriores</t>
  </si>
  <si>
    <t>Resultado acumulado</t>
  </si>
  <si>
    <t xml:space="preserve">En el estado de cambio del patrimonio y el estado de situación, hay una variación, ya que la cuenta por cobrar refleja una disminucion debido a la reduccion de las deudas incobrables, tales como cuentas dadas de baja por duplicidad de contrato, por terminacion de contrato o inexistencia de servicio, propiedades baldia, cuentas incobrables por ser no localizables al ser migradas del castrato antiguo, la gran mayoria con deficiencia en la informacion y la aplicacion del plan ponte al dia 2024 y comienza el 2025 en cero, con hasta un 95% de descuento.
</t>
  </si>
  <si>
    <t>Nota# 16 Ingresos por Trans. con contraprestación</t>
  </si>
  <si>
    <r>
      <t xml:space="preserve">Al  31  de  Diciembre,  de  los  períodos  fiscales  2024  -  2023,  la  Corporación  de  Acueducto  y Alcantarillado de Puerto Plata, por servicios de agua y alcantarillado sus ingresos totales por Transacciones con contraprestación de servicios fueron de </t>
    </r>
    <r>
      <rPr>
        <b/>
        <sz val="13"/>
        <rFont val="Arial"/>
        <family val="2"/>
      </rPr>
      <t>RD$ 634,888,386. Y RD$ 589,416,030</t>
    </r>
    <r>
      <rPr>
        <sz val="13"/>
        <rFont val="Arial"/>
        <family val="2"/>
      </rPr>
      <t xml:space="preserve">., en el cual hubo un aumento de </t>
    </r>
    <r>
      <rPr>
        <b/>
        <sz val="13"/>
        <rFont val="Arial"/>
        <family val="2"/>
      </rPr>
      <t>RD$ 45,472,356.00</t>
    </r>
    <r>
      <rPr>
        <sz val="13"/>
        <rFont val="Arial"/>
        <family val="2"/>
      </rPr>
      <t>. equivalente a un</t>
    </r>
    <r>
      <rPr>
        <b/>
        <sz val="13"/>
        <rFont val="Arial"/>
        <family val="2"/>
      </rPr>
      <t xml:space="preserve"> 0.077148%,</t>
    </r>
    <r>
      <rPr>
        <sz val="13"/>
        <rFont val="Arial"/>
        <family val="2"/>
      </rPr>
      <t xml:space="preserve"> según detalle:</t>
    </r>
  </si>
  <si>
    <t>Descripción</t>
  </si>
  <si>
    <t xml:space="preserve">Ingresos por Transacciones con contraprestación:                </t>
  </si>
  <si>
    <t>Sector Comercial</t>
  </si>
  <si>
    <t>Sin Fines de Lucro (ONG)</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</si>
  <si>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</si>
  <si>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Nota# 17 Transferencia y Donaciones</t>
  </si>
  <si>
    <r>
      <t xml:space="preserve">Al 31 de Diciembre, de los períodos fiscales 2024 - 2023, la Corporación de Acueducto y Alcantarillado de Puerto Plata, en aportes 
corriente, capital y energía no cortable el total recibido por transferencia fueron de </t>
    </r>
    <r>
      <rPr>
        <b/>
        <sz val="13"/>
        <rFont val="Arial"/>
        <family val="2"/>
      </rPr>
      <t>RD$ 514,284,450. Y RD$ 625,449,114.</t>
    </r>
    <r>
      <rPr>
        <sz val="13"/>
        <rFont val="Arial"/>
        <family val="2"/>
      </rPr>
      <t xml:space="preserve">, en el cual hubo una disminucion de </t>
    </r>
    <r>
      <rPr>
        <b/>
        <sz val="13"/>
        <rFont val="Arial"/>
        <family val="2"/>
      </rPr>
      <t xml:space="preserve">RD$ 111,164,664. </t>
    </r>
    <r>
      <rPr>
        <sz val="13"/>
        <rFont val="Arial"/>
        <family val="2"/>
      </rPr>
      <t>equivalente a un</t>
    </r>
    <r>
      <rPr>
        <b/>
        <sz val="13"/>
        <rFont val="Arial"/>
        <family val="2"/>
      </rPr>
      <t xml:space="preserve"> 0.0177736%, </t>
    </r>
    <r>
      <rPr>
        <sz val="13"/>
        <rFont val="Arial"/>
        <family val="2"/>
      </rPr>
      <t>según detalle:</t>
    </r>
  </si>
  <si>
    <t>Transferencias Corriente Ministerio de Salud Pública</t>
  </si>
  <si>
    <t>Transferencias Capital Ministerio de Salud Pública</t>
  </si>
  <si>
    <t>Transf. Corriente Energía no Cortable Ministerio de Salud Pública</t>
  </si>
  <si>
    <t>Nota# 18 Recargos, multas y otros ingresos</t>
  </si>
  <si>
    <r>
      <t xml:space="preserve">Al 31 de Diciembre, de los períodos fiscales 2024 - 2023, la Corporación de Acueducto y Alcantarillado de Puerto Plata, por la partida 
de otros cobros, los ingresos fueron de </t>
    </r>
    <r>
      <rPr>
        <b/>
        <sz val="13"/>
        <rFont val="Arial"/>
        <family val="2"/>
      </rPr>
      <t>RD$ 15,159,819. Y RD$ 12,014,827.</t>
    </r>
    <r>
      <rPr>
        <sz val="13"/>
        <rFont val="Arial"/>
        <family val="2"/>
      </rPr>
      <t xml:space="preserve">, en el cual hubo una aumento de </t>
    </r>
    <r>
      <rPr>
        <b/>
        <sz val="13"/>
        <rFont val="Arial"/>
        <family val="2"/>
      </rPr>
      <t xml:space="preserve">RD$ 3,144,992. </t>
    </r>
    <r>
      <rPr>
        <sz val="13"/>
        <rFont val="Arial"/>
        <family val="2"/>
      </rPr>
      <t>equivalente a un 0.261759</t>
    </r>
    <r>
      <rPr>
        <b/>
        <sz val="13"/>
        <rFont val="Arial"/>
        <family val="2"/>
      </rPr>
      <t xml:space="preserve">%, </t>
    </r>
    <r>
      <rPr>
        <sz val="13"/>
        <rFont val="Arial"/>
        <family val="2"/>
      </rPr>
      <t>según detalle:</t>
    </r>
  </si>
  <si>
    <t xml:space="preserve">Descripción                                                                           </t>
  </si>
  <si>
    <t>Otros Ingresos por Servicios</t>
  </si>
  <si>
    <r>
      <t xml:space="preserve">NOTA:  </t>
    </r>
    <r>
      <rPr>
        <sz val="13"/>
        <rFont val="Arial"/>
        <family val="2"/>
      </rPr>
      <t>LOS OTROS INGRESOS SE COMPONEN DE LA SIGUIENTES PARTIDAS; CORTE Y RECONEXION, APROBACION DE PLANO. CAMBIO DE NOMBRE, FIANZA, CONTRATOS Y ACOMETIDA.</t>
    </r>
  </si>
  <si>
    <t>Nota # 19 Sueldos, Salarios y beneficios a empleados</t>
  </si>
  <si>
    <r>
      <t xml:space="preserve">Al 31 de Diciembre, de los períodos fiscales 2023 y 2022 la Corporación de Acueducto y Alcantarillado de Puerto Plata, sus 
Sueldos, Salarios y beneficios a empleados fueron de </t>
    </r>
    <r>
      <rPr>
        <b/>
        <sz val="13"/>
        <rFont val="Arial"/>
        <family val="2"/>
      </rPr>
      <t>RD$ 251,199,030. Y RD$ 229,951,596.</t>
    </r>
    <r>
      <rPr>
        <sz val="13"/>
        <rFont val="Arial"/>
        <family val="2"/>
      </rPr>
      <t xml:space="preserve">, en el cual hubo un aumento de </t>
    </r>
    <r>
      <rPr>
        <b/>
        <sz val="13"/>
        <rFont val="Arial"/>
        <family val="2"/>
      </rPr>
      <t xml:space="preserve">RD$ 21,247,434., </t>
    </r>
    <r>
      <rPr>
        <sz val="13"/>
        <rFont val="Arial"/>
        <family val="2"/>
      </rPr>
      <t>equivalente a un 0.092400</t>
    </r>
    <r>
      <rPr>
        <b/>
        <sz val="13"/>
        <rFont val="Arial"/>
        <family val="2"/>
      </rPr>
      <t xml:space="preserve">%, </t>
    </r>
    <r>
      <rPr>
        <sz val="13"/>
        <rFont val="Arial"/>
        <family val="2"/>
      </rPr>
      <t>según detalle:</t>
    </r>
  </si>
  <si>
    <t xml:space="preserve">Descripción                                                                             </t>
  </si>
  <si>
    <t>Sueldos para cargos fijos</t>
  </si>
  <si>
    <t>Prestaciones Económicas</t>
  </si>
  <si>
    <t>Regalía pascual</t>
  </si>
  <si>
    <t>Vacaciones</t>
  </si>
  <si>
    <t>Contribuciones a la seguridad social</t>
  </si>
  <si>
    <t>Otros Beneficios a Empleados</t>
  </si>
  <si>
    <t>Contribuciones a la Tesorería de la Seguridad Social</t>
  </si>
  <si>
    <t>Fondo de Pensiones</t>
  </si>
  <si>
    <t>Riegos laborales</t>
  </si>
  <si>
    <t>Sistema Familiar de Salud</t>
  </si>
  <si>
    <r>
      <t xml:space="preserve">Nota: </t>
    </r>
    <r>
      <rPr>
        <sz val="13"/>
        <rFont val="Arial"/>
        <family val="2"/>
      </rPr>
      <t>La variacion entre contabilidad y presupuesto en el gasto, se debe  a que contabilidad registra las revervas realizadas para la preataciones.
En el estado comparativo de importe presuestario, en el concepto 2.1, Remuneraciones y Contribuciones, presenta una variación de RD$ 2,018,399.60, en comparación con lo registrado en el SIGEF, lo que indica que hay una diferencia en la ejecución presupuestaria debido a que quedaron fuerra del enlace con SIGEF.</t>
    </r>
  </si>
  <si>
    <t>Nota# 20 Suministro y materiales para consumo</t>
  </si>
  <si>
    <r>
      <t xml:space="preserve">Al  31  de  Diciembre,  de  los  períodos  fiscales  2024  -  2023,  la  Corporación  de  Acueducto  y Alcantarillado de Puerto Plata, su 
Suministro y materiales para consumo fueron de  RD$ 751,285. y RD$ </t>
    </r>
    <r>
      <rPr>
        <b/>
        <sz val="13"/>
        <rFont val="Arial"/>
        <family val="2"/>
      </rPr>
      <t>30,990,333.84</t>
    </r>
    <r>
      <rPr>
        <sz val="13"/>
        <rFont val="Arial"/>
        <family val="2"/>
      </rPr>
      <t>. , en el cual hubo una disminucion de RD$ 2,510,177., equivalente a un 0.080999</t>
    </r>
    <r>
      <rPr>
        <b/>
        <sz val="13"/>
        <rFont val="Arial"/>
        <family val="2"/>
      </rPr>
      <t>%,</t>
    </r>
    <r>
      <rPr>
        <sz val="13"/>
        <rFont val="Arial"/>
        <family val="2"/>
      </rPr>
      <t xml:space="preserve"> según detalle:</t>
    </r>
  </si>
  <si>
    <t>Suministro y Materiales para Consumo</t>
  </si>
  <si>
    <r>
      <rPr>
        <b/>
        <sz val="13"/>
        <rFont val="Arial"/>
        <family val="2"/>
      </rPr>
      <t xml:space="preserve">Nota: </t>
    </r>
    <r>
      <rPr>
        <sz val="13"/>
        <rFont val="Arial"/>
        <family val="2"/>
      </rPr>
      <t>en la linea presupuestaria  2.3, se presenta una variación de RD$ 5,638,933.2, en comparación con lo registrado en el SIGEF, lo que indica una discrepancia en la ejecución presupuestaria.</t>
    </r>
  </si>
  <si>
    <t>Nota# 21 Gastos de depreciación y amortización</t>
  </si>
  <si>
    <r>
      <t>Al  31  de  Diciembre,  de  los  períodos  fiscales  2024 - 2023,  la  Corporación  de  Acueducto  y Alcantarillado de Puerto Plata, sus 
gastos de depreciación y amortización fueron de RD$</t>
    </r>
    <r>
      <rPr>
        <b/>
        <sz val="13"/>
        <rFont val="Arial"/>
        <family val="2"/>
      </rPr>
      <t xml:space="preserve"> 17,624,063</t>
    </r>
    <r>
      <rPr>
        <sz val="13"/>
        <rFont val="Arial"/>
        <family val="2"/>
      </rPr>
      <t xml:space="preserve">. Y RD$ </t>
    </r>
    <r>
      <rPr>
        <b/>
        <sz val="13"/>
        <rFont val="Arial"/>
        <family val="2"/>
      </rPr>
      <t>6,748,325</t>
    </r>
    <r>
      <rPr>
        <sz val="13"/>
        <rFont val="Arial"/>
        <family val="2"/>
      </rPr>
      <t>., en el cual hubo un aumento de RD$</t>
    </r>
    <r>
      <rPr>
        <b/>
        <sz val="13"/>
        <rFont val="Arial"/>
        <family val="2"/>
      </rPr>
      <t xml:space="preserve"> 10,875,738</t>
    </r>
    <r>
      <rPr>
        <sz val="13"/>
        <rFont val="Arial"/>
        <family val="2"/>
      </rPr>
      <t>., equivalente a un 1.611620%,</t>
    </r>
  </si>
  <si>
    <t>Gasto de Depreciación y Amortización:</t>
  </si>
  <si>
    <t>Depreciación Edificio y Componente</t>
  </si>
  <si>
    <t>Depreciación Maquinaria y Equipos</t>
  </si>
  <si>
    <t>Depreciación Infraestructura</t>
  </si>
  <si>
    <t>Depreciación. de Mobiliarios y Eq. Oficina</t>
  </si>
  <si>
    <t>Depreciación. Equipo de Transportes y Otros</t>
  </si>
  <si>
    <t xml:space="preserve">La edificación no se está despreciando, debido a que el SIAB, no nos presenta la opción o el rublo para cargar las edificaciones y los acueductos. Los acueductos si se desprecian, llevando la amortizacion en una tabla de excel. </t>
  </si>
  <si>
    <t>Nota# 22 Otros gastos</t>
  </si>
  <si>
    <r>
      <t>Al  31  de  Diciembre,  de  los  períodos  fiscales  2024  -  2023,  la  Corporación  de  Acueducto  y Alcantarillado de Puerto Plata, sus Otros gastos fueron de RD$</t>
    </r>
    <r>
      <rPr>
        <b/>
        <sz val="13"/>
        <rFont val="Arial"/>
        <family val="2"/>
      </rPr>
      <t xml:space="preserve"> 415,211,561.</t>
    </r>
    <r>
      <rPr>
        <sz val="13"/>
        <rFont val="Arial"/>
        <family val="2"/>
      </rPr>
      <t xml:space="preserve">. Y RD$ </t>
    </r>
    <r>
      <rPr>
        <b/>
        <sz val="13"/>
        <rFont val="Arial"/>
        <family val="2"/>
      </rPr>
      <t>466,522,839</t>
    </r>
    <r>
      <rPr>
        <sz val="13"/>
        <rFont val="Arial"/>
        <family val="2"/>
      </rPr>
      <t>., en el cual hubo un disminucion de RD$ 51,311,278.. equivalente a un 0.000110</t>
    </r>
    <r>
      <rPr>
        <b/>
        <sz val="13"/>
        <rFont val="Arial"/>
        <family val="2"/>
      </rPr>
      <t>%</t>
    </r>
    <r>
      <rPr>
        <sz val="13"/>
        <rFont val="Arial"/>
        <family val="2"/>
      </rPr>
      <t>, según detalle:</t>
    </r>
  </si>
  <si>
    <t>Servicios Generales</t>
  </si>
  <si>
    <t>Costo de venta</t>
  </si>
  <si>
    <t>Gastos Administración</t>
  </si>
  <si>
    <t>Gastos de Representación</t>
  </si>
  <si>
    <t>Gastos de Arrendamientos</t>
  </si>
  <si>
    <t>Reparaciones y Mantenimientos</t>
  </si>
  <si>
    <t>Gastos de Ventas</t>
  </si>
  <si>
    <t>Total otros gastos según estado de rendimiento Financiero</t>
  </si>
  <si>
    <r>
      <t xml:space="preserve">Nota: </t>
    </r>
    <r>
      <rPr>
        <sz val="13"/>
        <rFont val="Arial"/>
        <family val="2"/>
      </rPr>
      <t>La variacion entre contabilidad y presupuesto en el gasto, se debe  a que contabilidad registra el cloro y sulfato (sacado de Inventerio) utilizado en los acuedutos  como nuestro costo de venta.
En el estado comparativo de importe presuestario, en el concepto 2.2, se presenta una variación de RD$ 49,136,193.96, siendo la mayor ejecución atribuida a la Gestión Subcontratada AAA Dominicana. Esta variación se debe a que no contábamos con la apropiación presupuestaria suficiente para cargar el formulario de Pagos y Percepciones al SIGEF.</t>
    </r>
  </si>
  <si>
    <t>Nota# 23 Gastos Financieros</t>
  </si>
  <si>
    <r>
      <t xml:space="preserve">Al  31  de  Diciembre,  de  los  períodos  fiscales  2024 -  2023,  la  Corporación  de  Acueducto  y Acantarillado de Puerto Plata, los Gastos Financieros fueron de </t>
    </r>
    <r>
      <rPr>
        <b/>
        <sz val="13"/>
        <rFont val="Arial"/>
        <family val="2"/>
      </rPr>
      <t>RD$ 2,100,734. Y RD$ 1,966,998</t>
    </r>
    <r>
      <rPr>
        <sz val="13"/>
        <rFont val="Arial"/>
        <family val="2"/>
      </rPr>
      <t xml:space="preserve">., en el cual hubo un aumento de </t>
    </r>
    <r>
      <rPr>
        <b/>
        <sz val="13"/>
        <rFont val="Arial"/>
        <family val="2"/>
      </rPr>
      <t>RD$ 4,067,732.</t>
    </r>
    <r>
      <rPr>
        <sz val="13"/>
        <rFont val="Arial"/>
        <family val="2"/>
      </rPr>
      <t xml:space="preserve"> equivalente a un 2.067990</t>
    </r>
    <r>
      <rPr>
        <b/>
        <sz val="13"/>
        <rFont val="Arial"/>
        <family val="2"/>
      </rPr>
      <t>%</t>
    </r>
    <r>
      <rPr>
        <sz val="13"/>
        <rFont val="Arial"/>
        <family val="2"/>
      </rPr>
      <t>, según detalle:</t>
    </r>
  </si>
  <si>
    <t>Comisiones y gastos financieros</t>
  </si>
  <si>
    <t>Total gastos financieros ERF</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</si>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</sst>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quot;RD$&quot;* #,##0.00_);_(&quot;RD$&quot;* \(#,##0.00\);_(&quot;RD$&quot;* &quot;-&quot;??_);_(@_)"/>
    <numFmt numFmtId="165" formatCode="_-* #,##0.00\ _P_t_s_-;\-* #,##0.00\ _P_t_s_-;_-* &quot;-&quot;??\ _P_t_s_-;_-@_-"/>
    <numFmt numFmtId="166" formatCode="_(* #,##0_);_(* \(#,##0\);_(* &quot;-&quot;??_);_(@_)"/>
    <numFmt numFmtId="167" formatCode="_-* #,##0\ _P_t_s_-;\-* #,##0\ _P_t_s_-;_-* &quot;-&quot;??\ _P_t_s_-;_-@_-"/>
    <numFmt numFmtId="168" formatCode="###0;###0"/>
    <numFmt numFmtId="169" formatCode="###0.0;###0.0"/>
  </numFmts>
  <fonts count="68" x14ac:knownFonts="1">
    <font>
      <sz val="11"/>
      <color theme="1"/>
      <name val="Calibri"/>
      <family val="2"/>
      <scheme val="minor"/>
    </font>
    <font>
      <b/>
      <sz val="12"/>
      <color theme="1"/>
      <name val="Times New Roman"/>
      <family val="1"/>
    </font>
    <font>
      <sz val="11"/>
      <color theme="1"/>
      <name val="Times New Roman"/>
      <family val="1"/>
    </font>
    <font>
      <b/>
      <sz val="11"/>
      <color theme="1"/>
      <name val="Times New Roman"/>
      <family val="1"/>
    </font>
    <font>
      <sz val="11"/>
      <color theme="1"/>
      <name val="Calibri"/>
      <family val="2"/>
      <scheme val="minor"/>
    </font>
    <font>
      <sz val="10"/>
      <name val="Arial"/>
      <family val="2"/>
    </font>
    <font>
      <sz val="11"/>
      <color rgb="FF000000"/>
      <name val="Calibri"/>
      <family val="2"/>
      <scheme val="minor"/>
    </font>
    <font>
      <sz val="10"/>
      <name val="Arial"/>
      <family val="2"/>
    </font>
    <font>
      <sz val="11"/>
      <name val="Times New Roman"/>
      <family val="1"/>
    </font>
    <font>
      <b/>
      <sz val="14"/>
      <color theme="1"/>
      <name val="Times New Roman"/>
      <family val="1"/>
    </font>
    <font>
      <sz val="14"/>
      <color theme="1"/>
      <name val="Times New Roman"/>
      <family val="1"/>
    </font>
    <font>
      <sz val="14"/>
      <color theme="1"/>
      <name val="Calibri"/>
      <family val="2"/>
      <scheme val="minor"/>
    </font>
    <font>
      <b/>
      <sz val="14"/>
      <name val="Times New Roman"/>
      <family val="1"/>
    </font>
    <font>
      <sz val="12"/>
      <color theme="1"/>
      <name val="Times New Roman"/>
      <family val="1"/>
    </font>
    <font>
      <sz val="13"/>
      <color theme="1"/>
      <name val="Times New Roman"/>
      <family val="1"/>
    </font>
    <font>
      <b/>
      <u/>
      <sz val="13"/>
      <color theme="1"/>
      <name val="Times New Roman"/>
      <family val="1"/>
    </font>
    <font>
      <b/>
      <sz val="13"/>
      <color theme="1"/>
      <name val="Times New Roman"/>
      <family val="1"/>
    </font>
    <font>
      <b/>
      <u val="double"/>
      <sz val="12"/>
      <color theme="1"/>
      <name val="Times New Roman"/>
      <family val="1"/>
    </font>
    <font>
      <b/>
      <sz val="13"/>
      <name val="Times New Roman"/>
      <family val="1"/>
    </font>
    <font>
      <sz val="13"/>
      <color theme="1"/>
      <name val="Calibri"/>
      <family val="2"/>
      <scheme val="minor"/>
    </font>
    <font>
      <sz val="13"/>
      <name val="Arial"/>
      <family val="2"/>
    </font>
    <font>
      <sz val="13"/>
      <name val="Times New Roman"/>
      <family val="1"/>
    </font>
    <font>
      <sz val="14"/>
      <name val="Times New Roman"/>
      <family val="1"/>
    </font>
    <font>
      <sz val="12"/>
      <name val="Times New Roman"/>
      <family val="1"/>
    </font>
    <font>
      <b/>
      <sz val="12"/>
      <color rgb="FF0000FF"/>
      <name val="Arial"/>
      <family val="2"/>
    </font>
    <font>
      <b/>
      <sz val="11"/>
      <color rgb="FF0000FF"/>
      <name val="Arial"/>
      <family val="2"/>
    </font>
    <font>
      <sz val="12"/>
      <color rgb="FFFF0000"/>
      <name val="Times New Roman"/>
      <family val="1"/>
    </font>
    <font>
      <sz val="11"/>
      <color rgb="FFFF0000"/>
      <name val="Calibri"/>
      <family val="2"/>
      <scheme val="minor"/>
    </font>
    <font>
      <b/>
      <sz val="11"/>
      <color theme="1"/>
      <name val="Calibri"/>
      <family val="2"/>
      <scheme val="minor"/>
    </font>
    <font>
      <b/>
      <sz val="6"/>
      <color theme="1"/>
      <name val="Times New Roman"/>
      <family val="1"/>
    </font>
    <font>
      <b/>
      <u/>
      <sz val="11"/>
      <color theme="1"/>
      <name val="Times New Roman"/>
      <family val="1"/>
    </font>
    <font>
      <b/>
      <sz val="9"/>
      <color rgb="FFFF0000"/>
      <name val="Times New Roman"/>
      <family val="1"/>
    </font>
    <font>
      <b/>
      <sz val="11"/>
      <color rgb="FF0000FF"/>
      <name val="Times New Roman"/>
      <family val="1"/>
    </font>
    <font>
      <b/>
      <sz val="11"/>
      <color rgb="FFFF0000"/>
      <name val="Times New Roman"/>
      <family val="1"/>
    </font>
    <font>
      <b/>
      <u/>
      <sz val="11"/>
      <name val="Times New Roman"/>
      <family val="1"/>
    </font>
    <font>
      <b/>
      <sz val="11"/>
      <name val="Times New Roman"/>
      <family val="1"/>
    </font>
    <font>
      <u/>
      <sz val="11"/>
      <color theme="1"/>
      <name val="Times New Roman"/>
      <family val="1"/>
    </font>
    <font>
      <b/>
      <u val="double"/>
      <sz val="11"/>
      <color theme="1"/>
      <name val="Times New Roman"/>
      <family val="1"/>
    </font>
    <font>
      <b/>
      <u val="singleAccounting"/>
      <sz val="13"/>
      <name val="Times New Roman"/>
      <family val="1"/>
    </font>
    <font>
      <sz val="9"/>
      <color theme="1"/>
      <name val="Calibri"/>
      <family val="2"/>
      <scheme val="minor"/>
    </font>
    <font>
      <sz val="14"/>
      <color rgb="FF231F20"/>
      <name val="Times New Roman"/>
      <family val="1"/>
    </font>
    <font>
      <b/>
      <sz val="14"/>
      <color rgb="FF231F20"/>
      <name val="Times New Roman"/>
      <family val="1"/>
    </font>
    <font>
      <b/>
      <sz val="14"/>
      <color rgb="FF000000"/>
      <name val="Times New Roman"/>
      <family val="1"/>
    </font>
    <font>
      <b/>
      <sz val="10"/>
      <name val="Century Gothic"/>
      <family val="2"/>
    </font>
    <font>
      <b/>
      <sz val="11"/>
      <color rgb="FF000000"/>
      <name val="Century Gothic"/>
      <family val="2"/>
    </font>
    <font>
      <b/>
      <sz val="11"/>
      <name val="Century Gothic"/>
      <family val="2"/>
    </font>
    <font>
      <sz val="10"/>
      <color rgb="FF000000"/>
      <name val="Century Gothic"/>
      <family val="2"/>
    </font>
    <font>
      <sz val="10"/>
      <name val="Century Gothic"/>
      <family val="2"/>
    </font>
    <font>
      <sz val="10"/>
      <color theme="1"/>
      <name val="Century Gothic"/>
      <family val="2"/>
    </font>
    <font>
      <b/>
      <sz val="10"/>
      <color rgb="FF000000"/>
      <name val="Century Gothic"/>
      <family val="2"/>
    </font>
    <font>
      <b/>
      <sz val="10"/>
      <color theme="1"/>
      <name val="Century Gothic"/>
      <family val="2"/>
    </font>
    <font>
      <b/>
      <sz val="10"/>
      <color rgb="FF231F20"/>
      <name val="Century Gothic"/>
      <family val="2"/>
    </font>
    <font>
      <b/>
      <sz val="9"/>
      <color theme="1"/>
      <name val="Calibri"/>
      <family val="2"/>
      <scheme val="minor"/>
    </font>
    <font>
      <b/>
      <u val="doubleAccounting"/>
      <sz val="11"/>
      <color theme="1"/>
      <name val="Times New Roman"/>
      <family val="1"/>
    </font>
    <font>
      <b/>
      <sz val="13"/>
      <color rgb="FF0000FF"/>
      <name val="Arial"/>
      <family val="2"/>
    </font>
    <font>
      <b/>
      <sz val="13"/>
      <color theme="1"/>
      <name val="Arial"/>
      <family val="2"/>
    </font>
    <font>
      <sz val="13"/>
      <color theme="1"/>
      <name val="Arial"/>
      <family val="2"/>
    </font>
    <font>
      <b/>
      <sz val="13"/>
      <color rgb="FF000000"/>
      <name val="Arial"/>
      <family val="2"/>
    </font>
    <font>
      <sz val="13"/>
      <color rgb="FF282828"/>
      <name val="Arial"/>
      <family val="2"/>
    </font>
    <font>
      <sz val="13"/>
      <color rgb="FF000000"/>
      <name val="Arial"/>
      <family val="2"/>
    </font>
    <font>
      <sz val="13"/>
      <color rgb="FFFF0000"/>
      <name val="Arial"/>
      <family val="2"/>
    </font>
    <font>
      <b/>
      <u/>
      <sz val="13"/>
      <color theme="1"/>
      <name val="Arial"/>
      <family val="2"/>
    </font>
    <font>
      <b/>
      <u/>
      <sz val="13"/>
      <color rgb="FF000000"/>
      <name val="Arial"/>
      <family val="2"/>
    </font>
    <font>
      <u/>
      <sz val="13"/>
      <color rgb="FF000000"/>
      <name val="Arial"/>
      <family val="2"/>
    </font>
    <font>
      <u/>
      <sz val="13"/>
      <color theme="1"/>
      <name val="Arial"/>
      <family val="2"/>
    </font>
    <font>
      <b/>
      <sz val="13"/>
      <name val="Arial"/>
      <family val="2"/>
    </font>
    <font>
      <b/>
      <sz val="13"/>
      <color theme="4" tint="-0.249977111117893"/>
      <name val="Arial"/>
      <family val="2"/>
    </font>
    <font>
      <sz val="1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s>
  <cellStyleXfs count="14">
    <xf numFmtId="0" fontId="0" fillId="0" borderId="0"/>
    <xf numFmtId="0" fontId="5" fillId="0" borderId="0"/>
    <xf numFmtId="43" fontId="5" fillId="0" borderId="0" applyFont="0" applyFill="0" applyBorder="0" applyAlignment="0" applyProtection="0"/>
    <xf numFmtId="164" fontId="5" fillId="0" borderId="0" applyFont="0" applyFill="0" applyBorder="0" applyAlignment="0" applyProtection="0"/>
    <xf numFmtId="0" fontId="4" fillId="0" borderId="0"/>
    <xf numFmtId="43" fontId="5" fillId="0" borderId="0" applyFont="0" applyFill="0" applyBorder="0" applyAlignment="0" applyProtection="0"/>
    <xf numFmtId="165" fontId="5" fillId="0" borderId="0" applyFont="0" applyFill="0" applyBorder="0" applyAlignment="0" applyProtection="0"/>
    <xf numFmtId="43" fontId="7" fillId="0" borderId="0" applyFont="0" applyFill="0" applyBorder="0" applyAlignment="0" applyProtection="0"/>
    <xf numFmtId="0" fontId="6" fillId="0" borderId="0"/>
    <xf numFmtId="43" fontId="4" fillId="0" borderId="0" applyFont="0" applyFill="0" applyBorder="0" applyAlignment="0" applyProtection="0"/>
    <xf numFmtId="0" fontId="5" fillId="0" borderId="0"/>
    <xf numFmtId="43" fontId="5" fillId="0" borderId="0" applyFont="0" applyFill="0" applyBorder="0" applyAlignment="0" applyProtection="0"/>
    <xf numFmtId="165" fontId="5" fillId="0" borderId="0" applyFont="0" applyFill="0" applyBorder="0" applyAlignment="0" applyProtection="0"/>
    <xf numFmtId="9" fontId="4" fillId="0" borderId="0" applyFont="0" applyFill="0" applyBorder="0" applyAlignment="0" applyProtection="0"/>
  </cellStyleXfs>
  <cellXfs count="419">
    <xf numFmtId="0" fontId="0" fillId="0" borderId="0" xfId="0"/>
    <xf numFmtId="0" fontId="2" fillId="0" borderId="0" xfId="0" applyFont="1" applyAlignment="1">
      <alignment vertical="center"/>
    </xf>
    <xf numFmtId="0" fontId="0" fillId="0" borderId="0" xfId="0" applyAlignment="1">
      <alignment vertical="center"/>
    </xf>
    <xf numFmtId="43" fontId="0" fillId="0" borderId="0" xfId="9" applyFont="1" applyBorder="1" applyAlignment="1">
      <alignment vertical="center"/>
    </xf>
    <xf numFmtId="0" fontId="2" fillId="0" borderId="0" xfId="0" applyFont="1" applyAlignment="1">
      <alignment vertical="center" wrapText="1"/>
    </xf>
    <xf numFmtId="0" fontId="10" fillId="0" borderId="0" xfId="0" applyFont="1" applyAlignment="1">
      <alignment vertical="center"/>
    </xf>
    <xf numFmtId="0" fontId="9" fillId="0" borderId="0" xfId="0" applyFont="1" applyAlignment="1">
      <alignment horizontal="left" vertical="center"/>
    </xf>
    <xf numFmtId="0" fontId="11" fillId="0" borderId="0" xfId="0" applyFont="1"/>
    <xf numFmtId="0" fontId="12" fillId="0" borderId="0" xfId="0" applyFont="1" applyAlignment="1">
      <alignment horizontal="center"/>
    </xf>
    <xf numFmtId="43" fontId="12" fillId="0" borderId="0" xfId="9" applyFont="1" applyAlignment="1">
      <alignment horizontal="center"/>
    </xf>
    <xf numFmtId="167" fontId="12" fillId="0" borderId="0" xfId="9" applyNumberFormat="1" applyFont="1" applyAlignment="1">
      <alignment horizontal="right"/>
    </xf>
    <xf numFmtId="0" fontId="14" fillId="0" borderId="0" xfId="0" applyFont="1" applyAlignment="1">
      <alignment vertical="center"/>
    </xf>
    <xf numFmtId="1" fontId="15" fillId="0" borderId="0" xfId="0" applyNumberFormat="1"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4" fillId="0" borderId="0" xfId="0" applyFont="1" applyAlignment="1">
      <alignment horizontal="justify" vertical="center"/>
    </xf>
    <xf numFmtId="39" fontId="16" fillId="0" borderId="0" xfId="0" applyNumberFormat="1" applyFont="1" applyAlignment="1">
      <alignment vertical="center"/>
    </xf>
    <xf numFmtId="39" fontId="14" fillId="0" borderId="0" xfId="0" applyNumberFormat="1" applyFont="1" applyAlignment="1">
      <alignment vertical="center"/>
    </xf>
    <xf numFmtId="0" fontId="13" fillId="0" borderId="0" xfId="0" applyFont="1" applyAlignment="1">
      <alignment vertical="center"/>
    </xf>
    <xf numFmtId="41" fontId="13" fillId="0" borderId="0" xfId="0" applyNumberFormat="1" applyFont="1" applyAlignment="1">
      <alignment vertical="center"/>
    </xf>
    <xf numFmtId="41" fontId="13" fillId="0" borderId="0" xfId="0" applyNumberFormat="1" applyFont="1" applyAlignment="1">
      <alignment horizontal="left" vertical="center"/>
    </xf>
    <xf numFmtId="0" fontId="13" fillId="0" borderId="0" xfId="0" applyFont="1"/>
    <xf numFmtId="41" fontId="13" fillId="0" borderId="0" xfId="0" applyNumberFormat="1" applyFont="1"/>
    <xf numFmtId="41" fontId="13" fillId="0" borderId="0" xfId="0" applyNumberFormat="1" applyFont="1" applyAlignment="1">
      <alignment horizontal="left" vertical="center" indent="5"/>
    </xf>
    <xf numFmtId="0" fontId="1" fillId="0" borderId="0" xfId="0" applyFont="1" applyAlignment="1">
      <alignment horizontal="left" vertical="center"/>
    </xf>
    <xf numFmtId="41" fontId="1" fillId="0" borderId="0" xfId="0" applyNumberFormat="1" applyFont="1" applyAlignment="1">
      <alignment vertical="center"/>
    </xf>
    <xf numFmtId="0" fontId="1" fillId="2" borderId="0" xfId="0" applyFont="1" applyFill="1" applyAlignment="1">
      <alignment horizontal="left" vertical="center"/>
    </xf>
    <xf numFmtId="0" fontId="13" fillId="2" borderId="0" xfId="0" applyFont="1" applyFill="1" applyAlignment="1">
      <alignment vertical="center"/>
    </xf>
    <xf numFmtId="41" fontId="17" fillId="2" borderId="0" xfId="0" applyNumberFormat="1" applyFont="1" applyFill="1" applyAlignment="1">
      <alignment horizontal="left" vertical="center"/>
    </xf>
    <xf numFmtId="0" fontId="1" fillId="0" borderId="0" xfId="0" applyFont="1" applyAlignment="1">
      <alignment horizontal="left" vertical="top"/>
    </xf>
    <xf numFmtId="41" fontId="17" fillId="0" borderId="0" xfId="0" applyNumberFormat="1" applyFont="1" applyAlignment="1">
      <alignment horizontal="left" vertical="center"/>
    </xf>
    <xf numFmtId="39" fontId="13" fillId="0" borderId="0" xfId="0" applyNumberFormat="1" applyFont="1" applyAlignment="1">
      <alignment vertical="center"/>
    </xf>
    <xf numFmtId="0" fontId="19" fillId="0" borderId="0" xfId="0" applyFont="1"/>
    <xf numFmtId="0" fontId="18" fillId="0" borderId="0" xfId="0" applyFont="1" applyAlignment="1">
      <alignment horizontal="center"/>
    </xf>
    <xf numFmtId="43" fontId="18" fillId="0" borderId="0" xfId="9" applyFont="1" applyAlignment="1">
      <alignment horizontal="center"/>
    </xf>
    <xf numFmtId="167" fontId="18" fillId="0" borderId="0" xfId="9" applyNumberFormat="1" applyFont="1" applyAlignment="1">
      <alignment horizontal="right"/>
    </xf>
    <xf numFmtId="0" fontId="18" fillId="0" borderId="0" xfId="0" applyFont="1" applyAlignment="1">
      <alignment horizontal="left" indent="3"/>
    </xf>
    <xf numFmtId="43" fontId="20" fillId="0" borderId="0" xfId="9" applyFont="1" applyBorder="1" applyAlignment="1">
      <alignment horizontal="left"/>
    </xf>
    <xf numFmtId="43" fontId="18" fillId="0" borderId="0" xfId="9" applyFont="1" applyBorder="1" applyAlignment="1">
      <alignment horizontal="left" indent="3"/>
    </xf>
    <xf numFmtId="167" fontId="20" fillId="0" borderId="0" xfId="9" applyNumberFormat="1" applyFont="1" applyBorder="1" applyAlignment="1">
      <alignment horizontal="right"/>
    </xf>
    <xf numFmtId="41" fontId="1" fillId="2" borderId="3" xfId="0" applyNumberFormat="1" applyFont="1" applyFill="1" applyBorder="1" applyAlignment="1">
      <alignment vertical="center"/>
    </xf>
    <xf numFmtId="41" fontId="13" fillId="0" borderId="2" xfId="0" applyNumberFormat="1" applyFont="1" applyBorder="1"/>
    <xf numFmtId="41" fontId="1" fillId="0" borderId="2" xfId="0" applyNumberFormat="1" applyFont="1" applyBorder="1" applyAlignment="1">
      <alignment vertical="center"/>
    </xf>
    <xf numFmtId="41" fontId="1" fillId="0" borderId="1" xfId="0" applyNumberFormat="1" applyFont="1" applyBorder="1" applyAlignment="1">
      <alignment vertical="center"/>
    </xf>
    <xf numFmtId="41" fontId="0" fillId="0" borderId="0" xfId="0" applyNumberFormat="1" applyAlignment="1">
      <alignment vertical="center"/>
    </xf>
    <xf numFmtId="0" fontId="13" fillId="0" borderId="0" xfId="0" applyFont="1" applyAlignment="1">
      <alignment vertical="center" wrapText="1"/>
    </xf>
    <xf numFmtId="0" fontId="22" fillId="0" borderId="0" xfId="0" applyFont="1" applyAlignment="1">
      <alignment vertical="center"/>
    </xf>
    <xf numFmtId="41" fontId="22" fillId="0" borderId="0" xfId="0" applyNumberFormat="1" applyFont="1" applyAlignment="1">
      <alignment vertical="center"/>
    </xf>
    <xf numFmtId="0" fontId="21" fillId="0" borderId="0" xfId="0" applyFont="1" applyAlignment="1">
      <alignment vertical="center"/>
    </xf>
    <xf numFmtId="0" fontId="8" fillId="0" borderId="0" xfId="0" applyFont="1" applyAlignment="1">
      <alignment vertical="center"/>
    </xf>
    <xf numFmtId="166" fontId="13" fillId="0" borderId="0" xfId="9" applyNumberFormat="1" applyFont="1" applyFill="1" applyBorder="1" applyAlignment="1"/>
    <xf numFmtId="0" fontId="18" fillId="0" borderId="0" xfId="0" applyFont="1" applyAlignment="1">
      <alignment horizontal="center" wrapText="1"/>
    </xf>
    <xf numFmtId="43" fontId="0" fillId="0" borderId="0" xfId="9" applyFont="1" applyFill="1" applyBorder="1" applyAlignment="1">
      <alignment vertical="center"/>
    </xf>
    <xf numFmtId="43" fontId="23" fillId="0" borderId="0" xfId="9" applyFont="1" applyFill="1" applyBorder="1" applyAlignment="1">
      <alignment vertical="center"/>
    </xf>
    <xf numFmtId="0" fontId="1" fillId="3" borderId="0" xfId="0" applyFont="1" applyFill="1" applyAlignment="1">
      <alignment horizontal="left" vertical="center"/>
    </xf>
    <xf numFmtId="0" fontId="13" fillId="3" borderId="0" xfId="0" applyFont="1" applyFill="1" applyAlignment="1">
      <alignment vertical="center"/>
    </xf>
    <xf numFmtId="41" fontId="1" fillId="3" borderId="3" xfId="0" applyNumberFormat="1" applyFont="1" applyFill="1" applyBorder="1" applyAlignment="1">
      <alignment vertical="center"/>
    </xf>
    <xf numFmtId="39" fontId="13" fillId="3" borderId="0" xfId="0" applyNumberFormat="1" applyFont="1" applyFill="1" applyAlignment="1">
      <alignment vertical="center"/>
    </xf>
    <xf numFmtId="41" fontId="26" fillId="0" borderId="0" xfId="0" applyNumberFormat="1" applyFont="1" applyAlignment="1">
      <alignment horizontal="left" vertical="center"/>
    </xf>
    <xf numFmtId="41" fontId="23" fillId="0" borderId="0" xfId="0" applyNumberFormat="1" applyFont="1" applyAlignment="1">
      <alignment vertical="center"/>
    </xf>
    <xf numFmtId="43" fontId="1" fillId="0" borderId="0" xfId="9" applyFont="1" applyAlignment="1">
      <alignment vertical="center"/>
    </xf>
    <xf numFmtId="166" fontId="23" fillId="0" borderId="2" xfId="9" applyNumberFormat="1" applyFont="1" applyFill="1" applyBorder="1" applyAlignment="1"/>
    <xf numFmtId="41" fontId="23" fillId="0" borderId="0" xfId="0" applyNumberFormat="1" applyFont="1" applyAlignment="1">
      <alignment horizontal="left" vertical="center" indent="5"/>
    </xf>
    <xf numFmtId="43" fontId="0" fillId="0" borderId="0" xfId="9" applyFont="1" applyFill="1" applyAlignment="1">
      <alignment vertical="center"/>
    </xf>
    <xf numFmtId="0" fontId="25" fillId="0" borderId="0" xfId="0" applyFont="1" applyAlignment="1">
      <alignment horizontal="center" vertical="center"/>
    </xf>
    <xf numFmtId="0" fontId="3" fillId="0" borderId="0" xfId="0" applyFont="1" applyAlignment="1">
      <alignment horizontal="left" vertical="center"/>
    </xf>
    <xf numFmtId="0" fontId="29" fillId="0" borderId="0" xfId="0" applyFont="1" applyAlignment="1">
      <alignment horizontal="left" vertical="center"/>
    </xf>
    <xf numFmtId="1" fontId="30" fillId="0" borderId="0" xfId="0" applyNumberFormat="1" applyFont="1" applyAlignment="1">
      <alignment horizontal="center" vertical="center"/>
    </xf>
    <xf numFmtId="0" fontId="3" fillId="0" borderId="0" xfId="0" applyFont="1" applyAlignment="1">
      <alignment horizontal="center" vertical="center"/>
    </xf>
    <xf numFmtId="0" fontId="13" fillId="0" borderId="0" xfId="0" applyFont="1" applyAlignment="1">
      <alignment horizontal="justify" vertical="center"/>
    </xf>
    <xf numFmtId="39" fontId="1" fillId="0" borderId="0" xfId="0" applyNumberFormat="1" applyFont="1" applyAlignment="1">
      <alignment vertical="center"/>
    </xf>
    <xf numFmtId="41" fontId="2" fillId="0" borderId="0" xfId="0" applyNumberFormat="1" applyFont="1" applyAlignment="1">
      <alignment vertical="center"/>
    </xf>
    <xf numFmtId="168" fontId="8" fillId="4" borderId="0" xfId="0" applyNumberFormat="1" applyFont="1" applyFill="1" applyAlignment="1">
      <alignment vertical="center" wrapText="1"/>
    </xf>
    <xf numFmtId="43" fontId="2" fillId="0" borderId="0" xfId="9" applyFont="1" applyAlignment="1">
      <alignment vertical="center"/>
    </xf>
    <xf numFmtId="166" fontId="13" fillId="0" borderId="0" xfId="9" applyNumberFormat="1" applyFont="1" applyFill="1" applyBorder="1" applyAlignment="1">
      <alignment vertical="center"/>
    </xf>
    <xf numFmtId="9" fontId="2" fillId="0" borderId="0" xfId="13" applyFont="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6" fontId="13" fillId="0" borderId="2" xfId="9" applyNumberFormat="1" applyFont="1" applyFill="1" applyBorder="1" applyAlignment="1">
      <alignment vertical="center"/>
    </xf>
    <xf numFmtId="166" fontId="1" fillId="0" borderId="1" xfId="9" applyNumberFormat="1" applyFont="1" applyFill="1" applyBorder="1" applyAlignment="1">
      <alignment vertical="center"/>
    </xf>
    <xf numFmtId="0" fontId="13" fillId="0" borderId="0" xfId="0" applyFont="1" applyAlignment="1">
      <alignment horizontal="left" vertical="center"/>
    </xf>
    <xf numFmtId="43" fontId="1" fillId="0" borderId="3" xfId="9" applyFont="1" applyFill="1" applyBorder="1" applyAlignment="1">
      <alignment vertical="center"/>
    </xf>
    <xf numFmtId="166" fontId="1" fillId="0" borderId="3" xfId="9" applyNumberFormat="1" applyFont="1" applyBorder="1" applyAlignment="1">
      <alignment vertical="center"/>
    </xf>
    <xf numFmtId="166" fontId="2" fillId="0" borderId="0" xfId="0" applyNumberFormat="1" applyFont="1" applyAlignment="1">
      <alignment vertical="center"/>
    </xf>
    <xf numFmtId="43" fontId="31" fillId="0" borderId="0" xfId="9" applyFont="1" applyBorder="1" applyAlignment="1">
      <alignment vertical="center"/>
    </xf>
    <xf numFmtId="41" fontId="8" fillId="0" borderId="0" xfId="0" applyNumberFormat="1" applyFont="1" applyAlignment="1">
      <alignment vertical="center"/>
    </xf>
    <xf numFmtId="0" fontId="2" fillId="0" borderId="0" xfId="0" applyFont="1" applyAlignment="1">
      <alignment horizontal="left" vertical="center"/>
    </xf>
    <xf numFmtId="0" fontId="32" fillId="0" borderId="0" xfId="0" applyFont="1" applyAlignment="1">
      <alignment horizontal="left" vertical="center" wrapText="1"/>
    </xf>
    <xf numFmtId="0" fontId="34" fillId="0" borderId="0" xfId="0" applyFont="1" applyAlignment="1">
      <alignment horizontal="center" vertical="center"/>
    </xf>
    <xf numFmtId="0" fontId="2" fillId="0" borderId="0" xfId="0" applyFont="1" applyAlignment="1">
      <alignment horizontal="justify" vertical="center"/>
    </xf>
    <xf numFmtId="39" fontId="35" fillId="0" borderId="0" xfId="0" applyNumberFormat="1" applyFont="1" applyAlignment="1">
      <alignment vertical="center"/>
    </xf>
    <xf numFmtId="39" fontId="2" fillId="0" borderId="0" xfId="0" applyNumberFormat="1" applyFont="1" applyAlignment="1">
      <alignment vertical="center"/>
    </xf>
    <xf numFmtId="0" fontId="2" fillId="0" borderId="0" xfId="0" applyFont="1"/>
    <xf numFmtId="41" fontId="8" fillId="0" borderId="0" xfId="0" applyNumberFormat="1" applyFont="1"/>
    <xf numFmtId="41" fontId="2" fillId="0" borderId="0" xfId="0" applyNumberFormat="1" applyFont="1" applyAlignment="1">
      <alignment horizontal="left" vertical="center" indent="5"/>
    </xf>
    <xf numFmtId="166" fontId="8" fillId="0" borderId="0" xfId="9" applyNumberFormat="1" applyFont="1"/>
    <xf numFmtId="166" fontId="8" fillId="0" borderId="0" xfId="9" applyNumberFormat="1" applyFont="1" applyFill="1" applyAlignment="1">
      <alignment vertical="center"/>
    </xf>
    <xf numFmtId="41" fontId="2" fillId="0" borderId="0" xfId="0" applyNumberFormat="1" applyFont="1" applyAlignment="1">
      <alignment horizontal="left" vertical="center"/>
    </xf>
    <xf numFmtId="166" fontId="8" fillId="0" borderId="0" xfId="9" applyNumberFormat="1" applyFont="1" applyFill="1"/>
    <xf numFmtId="41" fontId="0" fillId="0" borderId="0" xfId="0" applyNumberFormat="1"/>
    <xf numFmtId="166" fontId="8" fillId="0" borderId="0" xfId="9" applyNumberFormat="1" applyFont="1" applyFill="1" applyBorder="1" applyAlignment="1"/>
    <xf numFmtId="43" fontId="0" fillId="0" borderId="0" xfId="9" applyFont="1" applyBorder="1"/>
    <xf numFmtId="41" fontId="8" fillId="0" borderId="2" xfId="0" applyNumberFormat="1" applyFont="1" applyBorder="1" applyAlignment="1">
      <alignment vertical="center"/>
    </xf>
    <xf numFmtId="0" fontId="36" fillId="0" borderId="0" xfId="0" applyFont="1" applyAlignment="1">
      <alignment horizontal="left" vertical="center"/>
    </xf>
    <xf numFmtId="41" fontId="35" fillId="0" borderId="0" xfId="0" applyNumberFormat="1" applyFont="1" applyAlignment="1">
      <alignment vertical="center"/>
    </xf>
    <xf numFmtId="166" fontId="8" fillId="0" borderId="0" xfId="9" applyNumberFormat="1" applyFont="1" applyBorder="1" applyAlignment="1">
      <alignment vertical="center"/>
    </xf>
    <xf numFmtId="43" fontId="28" fillId="0" borderId="0" xfId="9" applyFont="1" applyBorder="1" applyAlignment="1">
      <alignment vertical="center"/>
    </xf>
    <xf numFmtId="0" fontId="3" fillId="0" borderId="0" xfId="0" applyFont="1" applyAlignment="1">
      <alignment horizontal="left" vertical="top"/>
    </xf>
    <xf numFmtId="0" fontId="2" fillId="0" borderId="0" xfId="0" applyFont="1" applyAlignment="1">
      <alignment wrapText="1"/>
    </xf>
    <xf numFmtId="41" fontId="2" fillId="0" borderId="0" xfId="0" applyNumberFormat="1" applyFont="1"/>
    <xf numFmtId="166" fontId="8" fillId="0" borderId="0" xfId="0" applyNumberFormat="1" applyFont="1" applyAlignment="1">
      <alignment vertical="center"/>
    </xf>
    <xf numFmtId="166" fontId="8" fillId="0" borderId="0" xfId="0" applyNumberFormat="1" applyFont="1"/>
    <xf numFmtId="166" fontId="8" fillId="0" borderId="2" xfId="0" applyNumberFormat="1" applyFont="1" applyBorder="1"/>
    <xf numFmtId="0" fontId="36" fillId="0" borderId="0" xfId="0" applyFont="1" applyAlignment="1">
      <alignment horizontal="left" vertical="center" indent="5"/>
    </xf>
    <xf numFmtId="0" fontId="3" fillId="0" borderId="0" xfId="0" applyFont="1" applyAlignment="1">
      <alignment vertical="center"/>
    </xf>
    <xf numFmtId="166" fontId="35" fillId="0" borderId="0" xfId="0" applyNumberFormat="1" applyFont="1" applyAlignment="1">
      <alignment vertical="center"/>
    </xf>
    <xf numFmtId="41" fontId="3" fillId="0" borderId="0" xfId="0" applyNumberFormat="1" applyFont="1" applyAlignment="1">
      <alignment horizontal="left" vertical="center"/>
    </xf>
    <xf numFmtId="0" fontId="28" fillId="0" borderId="0" xfId="0" applyFont="1" applyAlignment="1">
      <alignment vertical="center"/>
    </xf>
    <xf numFmtId="0" fontId="2" fillId="0" borderId="0" xfId="0" applyFont="1" applyAlignment="1">
      <alignment horizontal="justify" vertical="top"/>
    </xf>
    <xf numFmtId="43" fontId="8" fillId="0" borderId="0" xfId="9" applyFont="1" applyBorder="1" applyAlignment="1">
      <alignment vertical="center"/>
    </xf>
    <xf numFmtId="166" fontId="8" fillId="0" borderId="0" xfId="9" applyNumberFormat="1" applyFont="1" applyFill="1" applyBorder="1" applyAlignment="1">
      <alignment vertical="center"/>
    </xf>
    <xf numFmtId="166" fontId="35" fillId="0" borderId="4" xfId="9" applyNumberFormat="1" applyFont="1" applyFill="1" applyBorder="1" applyAlignment="1">
      <alignment vertical="center"/>
    </xf>
    <xf numFmtId="41" fontId="37" fillId="0" borderId="0" xfId="0" applyNumberFormat="1" applyFont="1" applyAlignment="1">
      <alignment horizontal="left" vertical="center"/>
    </xf>
    <xf numFmtId="166" fontId="35" fillId="0" borderId="4" xfId="9" applyNumberFormat="1" applyFont="1" applyBorder="1" applyAlignment="1">
      <alignment vertical="center"/>
    </xf>
    <xf numFmtId="43" fontId="0" fillId="0" borderId="0" xfId="9" applyFont="1" applyAlignment="1">
      <alignment vertical="center"/>
    </xf>
    <xf numFmtId="166" fontId="35" fillId="0" borderId="0" xfId="9" applyNumberFormat="1" applyFont="1" applyFill="1" applyBorder="1" applyAlignment="1">
      <alignment vertical="center"/>
    </xf>
    <xf numFmtId="166" fontId="35" fillId="0" borderId="0" xfId="9" applyNumberFormat="1" applyFont="1" applyBorder="1" applyAlignment="1">
      <alignment vertical="center"/>
    </xf>
    <xf numFmtId="0" fontId="18" fillId="0" borderId="0" xfId="0" applyFont="1" applyAlignment="1">
      <alignment wrapText="1"/>
    </xf>
    <xf numFmtId="41" fontId="2" fillId="0" borderId="0" xfId="0" applyNumberFormat="1" applyFont="1" applyAlignment="1">
      <alignment vertical="center" wrapText="1"/>
    </xf>
    <xf numFmtId="43" fontId="20" fillId="0" borderId="0" xfId="9" applyFont="1" applyAlignment="1">
      <alignment horizontal="left"/>
    </xf>
    <xf numFmtId="43" fontId="18" fillId="0" borderId="0" xfId="9" applyFont="1" applyAlignment="1">
      <alignment horizontal="left" indent="3"/>
    </xf>
    <xf numFmtId="167" fontId="20" fillId="0" borderId="0" xfId="9" applyNumberFormat="1" applyFont="1" applyAlignment="1">
      <alignment horizontal="right"/>
    </xf>
    <xf numFmtId="43" fontId="18" fillId="0" borderId="0" xfId="9" applyFont="1" applyBorder="1" applyAlignment="1">
      <alignment wrapText="1"/>
    </xf>
    <xf numFmtId="43" fontId="2" fillId="0" borderId="0" xfId="9" applyFont="1" applyBorder="1" applyAlignment="1">
      <alignment vertical="center"/>
    </xf>
    <xf numFmtId="0" fontId="39" fillId="0" borderId="0" xfId="0" applyFont="1"/>
    <xf numFmtId="0" fontId="39" fillId="4" borderId="0" xfId="0" applyFont="1" applyFill="1"/>
    <xf numFmtId="43" fontId="43" fillId="0" borderId="0" xfId="9" applyFont="1" applyAlignment="1">
      <alignment horizontal="center" vertical="top" wrapText="1"/>
    </xf>
    <xf numFmtId="168" fontId="44" fillId="5" borderId="0" xfId="0" applyNumberFormat="1" applyFont="1" applyFill="1" applyAlignment="1">
      <alignment horizontal="center" vertical="top" wrapText="1"/>
    </xf>
    <xf numFmtId="0" fontId="45" fillId="5" borderId="0" xfId="0" applyFont="1" applyFill="1" applyAlignment="1">
      <alignment horizontal="left" vertical="top" wrapText="1"/>
    </xf>
    <xf numFmtId="43" fontId="45" fillId="5" borderId="0" xfId="9" applyFont="1" applyFill="1" applyAlignment="1">
      <alignment horizontal="center" vertical="top" wrapText="1"/>
    </xf>
    <xf numFmtId="169" fontId="46" fillId="0" borderId="0" xfId="0" applyNumberFormat="1" applyFont="1" applyAlignment="1">
      <alignment horizontal="center" vertical="top" wrapText="1"/>
    </xf>
    <xf numFmtId="0" fontId="47" fillId="0" borderId="0" xfId="0" applyFont="1" applyAlignment="1">
      <alignment horizontal="left" vertical="top" wrapText="1"/>
    </xf>
    <xf numFmtId="43" fontId="47" fillId="0" borderId="0" xfId="9" applyFont="1" applyAlignment="1">
      <alignment horizontal="center" vertical="top" wrapText="1"/>
    </xf>
    <xf numFmtId="169" fontId="46" fillId="4" borderId="0" xfId="0" applyNumberFormat="1" applyFont="1" applyFill="1" applyAlignment="1">
      <alignment horizontal="center" vertical="top" wrapText="1"/>
    </xf>
    <xf numFmtId="0" fontId="47" fillId="4" borderId="0" xfId="0" applyFont="1" applyFill="1" applyAlignment="1">
      <alignment horizontal="left" vertical="top" wrapText="1"/>
    </xf>
    <xf numFmtId="43" fontId="47" fillId="4" borderId="0" xfId="9" applyFont="1" applyFill="1" applyAlignment="1">
      <alignment horizontal="center" vertical="top" wrapText="1"/>
    </xf>
    <xf numFmtId="43" fontId="43" fillId="4" borderId="0" xfId="9" applyFont="1" applyFill="1" applyAlignment="1">
      <alignment horizontal="center" vertical="top" wrapText="1"/>
    </xf>
    <xf numFmtId="168" fontId="44" fillId="4" borderId="0" xfId="0" applyNumberFormat="1" applyFont="1" applyFill="1" applyAlignment="1">
      <alignment horizontal="center" vertical="top" wrapText="1"/>
    </xf>
    <xf numFmtId="0" fontId="45" fillId="4" borderId="0" xfId="0" applyFont="1" applyFill="1" applyAlignment="1">
      <alignment horizontal="left" vertical="top" wrapText="1"/>
    </xf>
    <xf numFmtId="43" fontId="45" fillId="4" borderId="0" xfId="9" applyFont="1" applyFill="1" applyAlignment="1">
      <alignment horizontal="center" vertical="top" wrapText="1"/>
    </xf>
    <xf numFmtId="169" fontId="46" fillId="4" borderId="0" xfId="0" applyNumberFormat="1" applyFont="1" applyFill="1" applyAlignment="1">
      <alignment horizontal="center" vertical="center" wrapText="1"/>
    </xf>
    <xf numFmtId="0" fontId="47" fillId="4" borderId="0" xfId="0" applyFont="1" applyFill="1" applyAlignment="1">
      <alignment horizontal="left" vertical="center" wrapText="1"/>
    </xf>
    <xf numFmtId="4" fontId="48" fillId="4" borderId="0" xfId="0" applyNumberFormat="1" applyFont="1" applyFill="1" applyAlignment="1">
      <alignment vertical="center"/>
    </xf>
    <xf numFmtId="43" fontId="47" fillId="4" borderId="0" xfId="9" applyFont="1" applyFill="1" applyAlignment="1">
      <alignment horizontal="center" vertical="center" wrapText="1"/>
    </xf>
    <xf numFmtId="4" fontId="48" fillId="4" borderId="0" xfId="0" applyNumberFormat="1" applyFont="1" applyFill="1"/>
    <xf numFmtId="169" fontId="49" fillId="4" borderId="0" xfId="0" applyNumberFormat="1" applyFont="1" applyFill="1" applyAlignment="1">
      <alignment horizontal="center" vertical="top" wrapText="1"/>
    </xf>
    <xf numFmtId="0" fontId="43" fillId="4" borderId="0" xfId="0" applyFont="1" applyFill="1" applyAlignment="1">
      <alignment horizontal="left" vertical="top" wrapText="1"/>
    </xf>
    <xf numFmtId="4" fontId="50" fillId="4" borderId="0" xfId="0" applyNumberFormat="1" applyFont="1" applyFill="1"/>
    <xf numFmtId="0" fontId="48" fillId="4" borderId="0" xfId="0" applyFont="1" applyFill="1" applyAlignment="1">
      <alignment horizontal="center" vertical="top" wrapText="1"/>
    </xf>
    <xf numFmtId="0" fontId="43" fillId="4" borderId="0" xfId="0" applyFont="1" applyFill="1" applyAlignment="1">
      <alignment horizontal="left" vertical="center" wrapText="1"/>
    </xf>
    <xf numFmtId="43" fontId="43" fillId="4" borderId="0" xfId="9" applyFont="1" applyFill="1" applyAlignment="1">
      <alignment horizontal="center" vertical="center" wrapText="1"/>
    </xf>
    <xf numFmtId="0" fontId="39" fillId="0" borderId="2" xfId="0" applyFont="1" applyBorder="1" applyAlignment="1">
      <alignment horizontal="center"/>
    </xf>
    <xf numFmtId="43" fontId="39" fillId="0" borderId="0" xfId="9" applyFont="1"/>
    <xf numFmtId="43" fontId="39" fillId="0" borderId="2" xfId="9" applyFont="1" applyBorder="1"/>
    <xf numFmtId="0" fontId="52" fillId="0" borderId="0" xfId="0" applyFont="1" applyAlignment="1">
      <alignment horizontal="center" wrapText="1"/>
    </xf>
    <xf numFmtId="43" fontId="39" fillId="0" borderId="0" xfId="9" applyFont="1" applyBorder="1"/>
    <xf numFmtId="0" fontId="0" fillId="0" borderId="0" xfId="0" applyAlignment="1">
      <alignment vertical="center" wrapText="1"/>
    </xf>
    <xf numFmtId="0" fontId="29"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3" fillId="0" borderId="0" xfId="0" applyFont="1" applyAlignment="1">
      <alignment vertical="center" wrapText="1"/>
    </xf>
    <xf numFmtId="166" fontId="3" fillId="0" borderId="0" xfId="9" applyNumberFormat="1" applyFont="1" applyBorder="1" applyAlignment="1">
      <alignment wrapText="1"/>
    </xf>
    <xf numFmtId="166" fontId="3" fillId="0" borderId="0" xfId="9" applyNumberFormat="1" applyFont="1" applyBorder="1" applyAlignment="1">
      <alignment horizontal="left" vertical="center" wrapText="1"/>
    </xf>
    <xf numFmtId="166" fontId="3" fillId="0" borderId="0" xfId="9" applyNumberFormat="1" applyFont="1" applyBorder="1" applyAlignment="1">
      <alignment vertical="center" wrapText="1"/>
    </xf>
    <xf numFmtId="166" fontId="3" fillId="0" borderId="0" xfId="9" applyNumberFormat="1" applyFont="1" applyFill="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6" fontId="2" fillId="0" borderId="0" xfId="9" applyNumberFormat="1" applyFont="1" applyBorder="1" applyAlignment="1">
      <alignment wrapText="1"/>
    </xf>
    <xf numFmtId="166" fontId="2" fillId="0" borderId="0" xfId="9" applyNumberFormat="1" applyFont="1" applyBorder="1" applyAlignment="1">
      <alignment horizontal="left" vertical="center" wrapText="1"/>
    </xf>
    <xf numFmtId="166" fontId="2" fillId="0" borderId="0" xfId="9" applyNumberFormat="1" applyFont="1" applyBorder="1" applyAlignment="1">
      <alignment vertical="center" wrapText="1"/>
    </xf>
    <xf numFmtId="166" fontId="2" fillId="0" borderId="0" xfId="9" applyNumberFormat="1" applyFont="1" applyFill="1" applyBorder="1" applyAlignment="1">
      <alignment vertical="center" wrapText="1"/>
    </xf>
    <xf numFmtId="166" fontId="2" fillId="0" borderId="2" xfId="9" applyNumberFormat="1" applyFont="1" applyFill="1" applyBorder="1" applyAlignment="1">
      <alignment vertical="center" wrapText="1"/>
    </xf>
    <xf numFmtId="166" fontId="3" fillId="0" borderId="2" xfId="9" applyNumberFormat="1" applyFont="1" applyFill="1" applyBorder="1" applyAlignment="1">
      <alignment vertical="center" wrapText="1"/>
    </xf>
    <xf numFmtId="166" fontId="53" fillId="0" borderId="0" xfId="9" applyNumberFormat="1" applyFont="1" applyFill="1" applyBorder="1" applyAlignment="1">
      <alignment wrapText="1"/>
    </xf>
    <xf numFmtId="166" fontId="53" fillId="0" borderId="0" xfId="9" applyNumberFormat="1" applyFont="1" applyFill="1" applyBorder="1" applyAlignment="1">
      <alignment vertical="center" wrapText="1"/>
    </xf>
    <xf numFmtId="166" fontId="2" fillId="0" borderId="0" xfId="0" applyNumberFormat="1" applyFont="1" applyAlignment="1">
      <alignment vertical="center" wrapText="1"/>
    </xf>
    <xf numFmtId="43" fontId="2" fillId="0" borderId="0" xfId="9" applyFont="1" applyFill="1" applyBorder="1" applyAlignment="1">
      <alignment vertical="center" wrapText="1"/>
    </xf>
    <xf numFmtId="166" fontId="2" fillId="0" borderId="0" xfId="0" applyNumberFormat="1" applyFont="1" applyAlignment="1">
      <alignment wrapText="1"/>
    </xf>
    <xf numFmtId="43" fontId="3" fillId="0" borderId="0" xfId="9" applyFont="1" applyFill="1" applyBorder="1" applyAlignment="1">
      <alignment wrapText="1"/>
    </xf>
    <xf numFmtId="43" fontId="3" fillId="0" borderId="0" xfId="9" applyFont="1" applyFill="1" applyBorder="1" applyAlignment="1">
      <alignment horizontal="left" vertical="center" wrapText="1"/>
    </xf>
    <xf numFmtId="43" fontId="3" fillId="0" borderId="0" xfId="9" applyFont="1" applyFill="1" applyBorder="1" applyAlignment="1">
      <alignment vertical="center" wrapText="1"/>
    </xf>
    <xf numFmtId="43" fontId="35" fillId="0" borderId="0" xfId="9" applyFont="1" applyFill="1" applyBorder="1" applyAlignment="1">
      <alignment vertical="center" wrapText="1"/>
    </xf>
    <xf numFmtId="43" fontId="2" fillId="0" borderId="0" xfId="9" applyFont="1" applyFill="1" applyBorder="1" applyAlignment="1">
      <alignment wrapText="1"/>
    </xf>
    <xf numFmtId="43" fontId="2" fillId="0" borderId="0" xfId="9" applyFont="1" applyFill="1" applyBorder="1" applyAlignment="1">
      <alignment horizontal="left" vertical="center" wrapText="1"/>
    </xf>
    <xf numFmtId="0" fontId="3" fillId="0" borderId="0" xfId="0" applyFont="1" applyAlignment="1">
      <alignment horizontal="left" vertical="center" wrapText="1"/>
    </xf>
    <xf numFmtId="43" fontId="3" fillId="0" borderId="4" xfId="9" applyFont="1" applyFill="1" applyBorder="1" applyAlignment="1">
      <alignment vertical="center" wrapText="1"/>
    </xf>
    <xf numFmtId="43" fontId="37" fillId="0" borderId="0" xfId="9" applyFont="1" applyFill="1" applyBorder="1" applyAlignment="1">
      <alignment horizontal="left" vertical="center" wrapText="1"/>
    </xf>
    <xf numFmtId="43" fontId="2" fillId="0" borderId="0" xfId="0" applyNumberFormat="1" applyFont="1" applyAlignment="1">
      <alignment vertical="center" wrapText="1"/>
    </xf>
    <xf numFmtId="43" fontId="2" fillId="0" borderId="0" xfId="9" applyFont="1" applyBorder="1" applyAlignment="1">
      <alignment vertical="center" wrapText="1"/>
    </xf>
    <xf numFmtId="43" fontId="2" fillId="0" borderId="0" xfId="9" applyFont="1" applyAlignment="1">
      <alignment vertical="center" wrapText="1"/>
    </xf>
    <xf numFmtId="0" fontId="19" fillId="0" borderId="2" xfId="0" applyFont="1" applyBorder="1"/>
    <xf numFmtId="0" fontId="54" fillId="0" borderId="0" xfId="0" applyFont="1" applyAlignment="1">
      <alignment horizontal="center" vertical="center"/>
    </xf>
    <xf numFmtId="0" fontId="55" fillId="0" borderId="0" xfId="0" applyFont="1" applyAlignment="1">
      <alignment horizontal="center" wrapText="1"/>
    </xf>
    <xf numFmtId="0" fontId="56" fillId="0" borderId="0" xfId="0" applyFont="1" applyAlignment="1">
      <alignment wrapText="1"/>
    </xf>
    <xf numFmtId="43" fontId="56" fillId="0" borderId="0" xfId="9" applyFont="1" applyFill="1" applyAlignment="1">
      <alignment wrapText="1"/>
    </xf>
    <xf numFmtId="43" fontId="56" fillId="0" borderId="0" xfId="9" applyFont="1" applyAlignment="1">
      <alignment wrapText="1"/>
    </xf>
    <xf numFmtId="0" fontId="56" fillId="0" borderId="0" xfId="0" applyFont="1" applyAlignment="1">
      <alignment horizontal="left" wrapText="1"/>
    </xf>
    <xf numFmtId="0" fontId="61" fillId="0" borderId="0" xfId="0" applyFont="1" applyAlignment="1">
      <alignment horizontal="justify" vertical="center" wrapText="1"/>
    </xf>
    <xf numFmtId="0" fontId="56" fillId="0" borderId="0" xfId="0" applyFont="1" applyAlignment="1">
      <alignment horizontal="left" vertical="top" wrapText="1"/>
    </xf>
    <xf numFmtId="0" fontId="56" fillId="0" borderId="0" xfId="0" applyFont="1" applyAlignment="1">
      <alignment horizontal="left" vertical="center" wrapText="1"/>
    </xf>
    <xf numFmtId="0" fontId="55" fillId="0" borderId="0" xfId="0" applyFont="1"/>
    <xf numFmtId="0" fontId="56" fillId="0" borderId="0" xfId="0" applyFont="1"/>
    <xf numFmtId="0" fontId="55" fillId="0" borderId="0" xfId="0" applyFont="1" applyAlignment="1">
      <alignment wrapText="1"/>
    </xf>
    <xf numFmtId="0" fontId="56" fillId="0" borderId="0" xfId="0" applyFont="1" applyAlignment="1">
      <alignment horizontal="justify" vertical="center" wrapText="1"/>
    </xf>
    <xf numFmtId="0" fontId="56" fillId="0" borderId="0" xfId="0" applyFont="1" applyAlignment="1">
      <alignment vertical="center" wrapText="1"/>
    </xf>
    <xf numFmtId="0" fontId="58" fillId="0" borderId="0" xfId="0" applyFont="1" applyAlignment="1">
      <alignment horizontal="justify" vertical="center" wrapText="1"/>
    </xf>
    <xf numFmtId="0" fontId="55" fillId="0" borderId="0" xfId="0" applyFont="1" applyAlignment="1">
      <alignment horizontal="justify" vertical="center" wrapText="1"/>
    </xf>
    <xf numFmtId="0" fontId="59" fillId="0" borderId="0" xfId="0" applyFont="1" applyAlignment="1">
      <alignment horizontal="left" wrapText="1"/>
    </xf>
    <xf numFmtId="16" fontId="56" fillId="0" borderId="0" xfId="0" applyNumberFormat="1" applyFont="1" applyAlignment="1">
      <alignment horizontal="center" wrapText="1"/>
    </xf>
    <xf numFmtId="0" fontId="55" fillId="0" borderId="0" xfId="0" applyFont="1" applyAlignment="1">
      <alignment vertical="center"/>
    </xf>
    <xf numFmtId="0" fontId="55" fillId="0" borderId="6" xfId="0" applyFont="1" applyBorder="1" applyAlignment="1">
      <alignment horizontal="center" vertical="center" wrapText="1"/>
    </xf>
    <xf numFmtId="43" fontId="0" fillId="0" borderId="0" xfId="9" applyFont="1"/>
    <xf numFmtId="166" fontId="56" fillId="0" borderId="0" xfId="9" applyNumberFormat="1" applyFont="1" applyFill="1" applyAlignment="1">
      <alignment wrapText="1"/>
    </xf>
    <xf numFmtId="166" fontId="56" fillId="0" borderId="0" xfId="9" applyNumberFormat="1" applyFont="1" applyAlignment="1">
      <alignment wrapText="1"/>
    </xf>
    <xf numFmtId="166" fontId="56" fillId="0" borderId="0" xfId="9" applyNumberFormat="1" applyFont="1" applyFill="1" applyBorder="1" applyAlignment="1">
      <alignment wrapText="1"/>
    </xf>
    <xf numFmtId="43" fontId="0" fillId="0" borderId="0" xfId="9" applyFont="1" applyFill="1"/>
    <xf numFmtId="166" fontId="55" fillId="0" borderId="5" xfId="9" applyNumberFormat="1" applyFont="1" applyFill="1" applyBorder="1" applyAlignment="1">
      <alignment wrapText="1"/>
    </xf>
    <xf numFmtId="43" fontId="0" fillId="0" borderId="0" xfId="0" applyNumberFormat="1"/>
    <xf numFmtId="166" fontId="55" fillId="0" borderId="0" xfId="9" applyNumberFormat="1" applyFont="1" applyFill="1" applyBorder="1" applyAlignment="1">
      <alignment wrapText="1"/>
    </xf>
    <xf numFmtId="166" fontId="55" fillId="0" borderId="0" xfId="9" applyNumberFormat="1" applyFont="1" applyBorder="1" applyAlignment="1">
      <alignment wrapText="1"/>
    </xf>
    <xf numFmtId="166" fontId="55" fillId="0" borderId="0" xfId="0" applyNumberFormat="1" applyFont="1" applyAlignment="1">
      <alignment wrapText="1"/>
    </xf>
    <xf numFmtId="43" fontId="56" fillId="0" borderId="0" xfId="9" applyFont="1" applyAlignment="1">
      <alignment horizontal="left" vertical="center" wrapText="1"/>
    </xf>
    <xf numFmtId="0" fontId="55" fillId="0" borderId="0" xfId="0" applyFont="1" applyAlignment="1">
      <alignment vertical="center" wrapText="1"/>
    </xf>
    <xf numFmtId="1" fontId="55" fillId="0" borderId="0" xfId="9" applyNumberFormat="1" applyFont="1" applyAlignment="1">
      <alignment horizontal="center" wrapText="1"/>
    </xf>
    <xf numFmtId="1" fontId="55" fillId="0" borderId="0" xfId="9" applyNumberFormat="1" applyFont="1" applyFill="1" applyAlignment="1">
      <alignment horizontal="center" wrapText="1"/>
    </xf>
    <xf numFmtId="4" fontId="56" fillId="0" borderId="0" xfId="0" applyNumberFormat="1" applyFont="1" applyAlignment="1">
      <alignment vertical="center" wrapText="1"/>
    </xf>
    <xf numFmtId="166" fontId="56" fillId="0" borderId="0" xfId="9" applyNumberFormat="1" applyFont="1" applyAlignment="1">
      <alignment vertical="center" wrapText="1"/>
    </xf>
    <xf numFmtId="166" fontId="56" fillId="0" borderId="0" xfId="9" applyNumberFormat="1" applyFont="1" applyFill="1" applyAlignment="1">
      <alignment vertical="center" wrapText="1"/>
    </xf>
    <xf numFmtId="166" fontId="0" fillId="0" borderId="0" xfId="0" applyNumberFormat="1"/>
    <xf numFmtId="166" fontId="55" fillId="0" borderId="4" xfId="9" applyNumberFormat="1" applyFont="1" applyBorder="1" applyAlignment="1">
      <alignment wrapText="1"/>
    </xf>
    <xf numFmtId="166" fontId="55" fillId="0" borderId="0" xfId="9" applyNumberFormat="1" applyFont="1" applyAlignment="1">
      <alignment wrapText="1"/>
    </xf>
    <xf numFmtId="166" fontId="55" fillId="0" borderId="4" xfId="9" applyNumberFormat="1" applyFont="1" applyFill="1" applyBorder="1" applyAlignment="1">
      <alignment wrapText="1"/>
    </xf>
    <xf numFmtId="43" fontId="27" fillId="0" borderId="0" xfId="9" applyFont="1"/>
    <xf numFmtId="0" fontId="65" fillId="0" borderId="0" xfId="0" applyFont="1" applyAlignment="1">
      <alignment horizontal="left" vertical="center"/>
    </xf>
    <xf numFmtId="0" fontId="20" fillId="0" borderId="0" xfId="0" applyFont="1" applyAlignment="1">
      <alignment horizontal="left" vertical="center"/>
    </xf>
    <xf numFmtId="166" fontId="20" fillId="0" borderId="0" xfId="9" applyNumberFormat="1" applyFont="1" applyFill="1" applyBorder="1"/>
    <xf numFmtId="0" fontId="56" fillId="0" borderId="0" xfId="0" applyFont="1" applyAlignment="1">
      <alignment horizontal="left" vertical="center"/>
    </xf>
    <xf numFmtId="0" fontId="56" fillId="0" borderId="0" xfId="0" applyFont="1" applyAlignment="1">
      <alignment vertical="center"/>
    </xf>
    <xf numFmtId="0" fontId="65" fillId="0" borderId="0" xfId="0" applyFont="1" applyAlignment="1">
      <alignment horizontal="right" vertical="center" indent="1"/>
    </xf>
    <xf numFmtId="0" fontId="65" fillId="0" borderId="0" xfId="0" applyFont="1" applyAlignment="1">
      <alignment vertical="center"/>
    </xf>
    <xf numFmtId="166" fontId="65" fillId="0" borderId="4" xfId="9" applyNumberFormat="1" applyFont="1" applyBorder="1"/>
    <xf numFmtId="166" fontId="65" fillId="0" borderId="4" xfId="9" applyNumberFormat="1" applyFont="1" applyFill="1" applyBorder="1"/>
    <xf numFmtId="166" fontId="65" fillId="0" borderId="0" xfId="9" applyNumberFormat="1" applyFont="1" applyBorder="1"/>
    <xf numFmtId="166" fontId="65" fillId="0" borderId="0" xfId="9" applyNumberFormat="1" applyFont="1" applyFill="1" applyBorder="1"/>
    <xf numFmtId="12" fontId="65" fillId="0" borderId="0" xfId="9" applyNumberFormat="1" applyFont="1" applyAlignment="1">
      <alignment vertical="center"/>
    </xf>
    <xf numFmtId="166" fontId="20" fillId="0" borderId="0" xfId="9" applyNumberFormat="1" applyFont="1"/>
    <xf numFmtId="166" fontId="20" fillId="0" borderId="0" xfId="9" applyNumberFormat="1" applyFont="1" applyFill="1"/>
    <xf numFmtId="0" fontId="65" fillId="0" borderId="0" xfId="0" applyFont="1" applyAlignment="1">
      <alignment horizontal="right" vertical="center"/>
    </xf>
    <xf numFmtId="43" fontId="20" fillId="0" borderId="0" xfId="9" applyFont="1" applyFill="1"/>
    <xf numFmtId="43" fontId="65" fillId="0" borderId="4" xfId="9" applyFont="1" applyFill="1" applyBorder="1"/>
    <xf numFmtId="43" fontId="65" fillId="0" borderId="0" xfId="9" applyFont="1" applyFill="1" applyBorder="1"/>
    <xf numFmtId="43" fontId="20" fillId="0" borderId="0" xfId="9" applyFont="1" applyFill="1" applyBorder="1"/>
    <xf numFmtId="0" fontId="66" fillId="0" borderId="0" xfId="0" applyFont="1"/>
    <xf numFmtId="43" fontId="27" fillId="0" borderId="0" xfId="0" applyNumberFormat="1" applyFont="1" applyAlignment="1">
      <alignment horizontal="center"/>
    </xf>
    <xf numFmtId="0" fontId="65" fillId="0" borderId="0" xfId="0" applyFont="1" applyAlignment="1">
      <alignment horizontal="left" vertical="top" wrapText="1"/>
    </xf>
    <xf numFmtId="0" fontId="55" fillId="0" borderId="0" xfId="0" applyFont="1" applyAlignment="1">
      <alignment horizontal="left" vertical="top" wrapText="1"/>
    </xf>
    <xf numFmtId="43" fontId="55" fillId="0" borderId="0" xfId="9" applyFont="1" applyAlignment="1">
      <alignment horizontal="left" vertical="top" wrapText="1"/>
    </xf>
    <xf numFmtId="0" fontId="55" fillId="0" borderId="0" xfId="9" applyNumberFormat="1" applyFont="1" applyAlignment="1">
      <alignment horizontal="center" wrapText="1"/>
    </xf>
    <xf numFmtId="43" fontId="56" fillId="0" borderId="0" xfId="0" applyNumberFormat="1" applyFont="1" applyAlignment="1">
      <alignment wrapText="1"/>
    </xf>
    <xf numFmtId="0" fontId="55" fillId="0" borderId="0" xfId="9" applyNumberFormat="1" applyFont="1" applyAlignment="1">
      <alignment horizontal="center" vertical="top" wrapText="1"/>
    </xf>
    <xf numFmtId="0" fontId="55" fillId="0" borderId="0" xfId="0" applyFont="1" applyAlignment="1">
      <alignment horizontal="center" vertical="top" wrapText="1"/>
    </xf>
    <xf numFmtId="0" fontId="65" fillId="0" borderId="7" xfId="0" applyFont="1" applyBorder="1" applyAlignment="1">
      <alignment horizontal="left" vertical="center" wrapText="1"/>
    </xf>
    <xf numFmtId="166" fontId="65" fillId="6" borderId="8" xfId="9" applyNumberFormat="1" applyFont="1" applyFill="1" applyBorder="1" applyAlignment="1">
      <alignment horizontal="center" vertical="center" wrapText="1"/>
    </xf>
    <xf numFmtId="166" fontId="65" fillId="6" borderId="8" xfId="0" applyNumberFormat="1" applyFont="1" applyFill="1" applyBorder="1" applyAlignment="1">
      <alignment horizontal="center" vertical="center" wrapText="1"/>
    </xf>
    <xf numFmtId="0" fontId="65" fillId="0" borderId="10" xfId="0" applyFont="1" applyBorder="1" applyAlignment="1">
      <alignment horizontal="left" vertical="center" wrapText="1"/>
    </xf>
    <xf numFmtId="166" fontId="20" fillId="0" borderId="10" xfId="9" applyNumberFormat="1" applyFont="1" applyFill="1" applyBorder="1" applyAlignment="1">
      <alignment horizontal="center" vertical="center" wrapText="1"/>
    </xf>
    <xf numFmtId="166" fontId="20" fillId="0" borderId="11" xfId="9" applyNumberFormat="1" applyFont="1" applyFill="1" applyBorder="1" applyAlignment="1">
      <alignment horizontal="center" vertical="center" wrapText="1"/>
    </xf>
    <xf numFmtId="43" fontId="20" fillId="0" borderId="6" xfId="9" applyFont="1" applyFill="1" applyBorder="1" applyAlignment="1">
      <alignment horizontal="center" vertical="center" wrapText="1"/>
    </xf>
    <xf numFmtId="166" fontId="20" fillId="0" borderId="7" xfId="9" applyNumberFormat="1" applyFont="1" applyFill="1" applyBorder="1" applyAlignment="1">
      <alignment vertical="center" wrapText="1"/>
    </xf>
    <xf numFmtId="166" fontId="20" fillId="0" borderId="6" xfId="9" applyNumberFormat="1" applyFont="1" applyFill="1" applyBorder="1" applyAlignment="1">
      <alignment horizontal="center" vertical="center" wrapText="1"/>
    </xf>
    <xf numFmtId="166" fontId="65" fillId="6" borderId="12" xfId="9" applyNumberFormat="1" applyFont="1" applyFill="1" applyBorder="1" applyAlignment="1">
      <alignment horizontal="center" vertical="center" wrapText="1"/>
    </xf>
    <xf numFmtId="43" fontId="65" fillId="6" borderId="12" xfId="9" applyFont="1" applyFill="1" applyBorder="1" applyAlignment="1">
      <alignment horizontal="center" vertical="center" wrapText="1"/>
    </xf>
    <xf numFmtId="43" fontId="65" fillId="6" borderId="7" xfId="9" applyFont="1" applyFill="1" applyBorder="1" applyAlignment="1">
      <alignment horizontal="center" vertical="center" wrapText="1"/>
    </xf>
    <xf numFmtId="43" fontId="65" fillId="0" borderId="12" xfId="9" applyFont="1" applyFill="1" applyBorder="1" applyAlignment="1">
      <alignment horizontal="left" vertical="center" wrapText="1"/>
    </xf>
    <xf numFmtId="166" fontId="20" fillId="0" borderId="14" xfId="9" applyNumberFormat="1" applyFont="1" applyFill="1" applyBorder="1" applyAlignment="1">
      <alignment horizontal="center" vertical="center" wrapText="1"/>
    </xf>
    <xf numFmtId="166" fontId="20" fillId="0" borderId="12" xfId="9" applyNumberFormat="1" applyFont="1" applyFill="1" applyBorder="1" applyAlignment="1">
      <alignment horizontal="center" vertical="center" wrapText="1"/>
    </xf>
    <xf numFmtId="43" fontId="20" fillId="0" borderId="12" xfId="9" applyFont="1" applyFill="1" applyBorder="1" applyAlignment="1">
      <alignment horizontal="center" vertical="center" wrapText="1"/>
    </xf>
    <xf numFmtId="43" fontId="20" fillId="0" borderId="11" xfId="9" applyFont="1" applyFill="1" applyBorder="1" applyAlignment="1">
      <alignment horizontal="center" vertical="center" wrapText="1"/>
    </xf>
    <xf numFmtId="166" fontId="20" fillId="0" borderId="7" xfId="9" applyNumberFormat="1" applyFont="1" applyFill="1" applyBorder="1" applyAlignment="1">
      <alignment horizontal="center" vertical="center" wrapText="1"/>
    </xf>
    <xf numFmtId="166" fontId="56" fillId="0" borderId="0" xfId="0" applyNumberFormat="1" applyFont="1" applyAlignment="1">
      <alignment wrapText="1"/>
    </xf>
    <xf numFmtId="0" fontId="20" fillId="0" borderId="0" xfId="0" applyFont="1" applyAlignment="1">
      <alignment horizontal="left" vertical="top" wrapText="1"/>
    </xf>
    <xf numFmtId="166" fontId="65" fillId="6" borderId="7" xfId="9" applyNumberFormat="1" applyFont="1" applyFill="1" applyBorder="1" applyAlignment="1">
      <alignment horizontal="center" vertical="center" wrapText="1"/>
    </xf>
    <xf numFmtId="43" fontId="20" fillId="0" borderId="7" xfId="9" applyFont="1" applyFill="1" applyBorder="1" applyAlignment="1">
      <alignment horizontal="center" vertical="center" wrapText="1"/>
    </xf>
    <xf numFmtId="0" fontId="65" fillId="0" borderId="0" xfId="0" applyFont="1" applyAlignment="1">
      <alignment horizontal="left" vertical="center" wrapText="1"/>
    </xf>
    <xf numFmtId="166" fontId="65" fillId="6" borderId="0" xfId="9" applyNumberFormat="1" applyFont="1" applyFill="1" applyBorder="1" applyAlignment="1">
      <alignment horizontal="center" vertical="center" wrapText="1"/>
    </xf>
    <xf numFmtId="166" fontId="65" fillId="0" borderId="0" xfId="9" applyNumberFormat="1" applyFont="1" applyFill="1" applyBorder="1" applyAlignment="1">
      <alignment horizontal="center" vertical="center" wrapText="1"/>
    </xf>
    <xf numFmtId="0" fontId="55" fillId="0" borderId="0" xfId="0" applyFont="1" applyAlignment="1">
      <alignment horizontal="center"/>
    </xf>
    <xf numFmtId="166" fontId="56" fillId="0" borderId="0" xfId="9" applyNumberFormat="1" applyFont="1"/>
    <xf numFmtId="166" fontId="55" fillId="0" borderId="0" xfId="9" applyNumberFormat="1" applyFont="1" applyBorder="1"/>
    <xf numFmtId="166" fontId="55" fillId="0" borderId="4" xfId="9" applyNumberFormat="1" applyFont="1" applyFill="1" applyBorder="1"/>
    <xf numFmtId="0" fontId="65" fillId="0" borderId="0" xfId="0" applyFont="1" applyAlignment="1">
      <alignment vertical="top" wrapText="1"/>
    </xf>
    <xf numFmtId="43" fontId="65" fillId="0" borderId="0" xfId="9" applyFont="1" applyAlignment="1">
      <alignment vertical="top" wrapText="1"/>
    </xf>
    <xf numFmtId="0" fontId="20" fillId="0" borderId="0" xfId="0" applyFont="1" applyAlignment="1">
      <alignment vertical="top" wrapText="1"/>
    </xf>
    <xf numFmtId="166" fontId="20" fillId="0" borderId="0" xfId="9" applyNumberFormat="1" applyFont="1" applyAlignment="1">
      <alignment vertical="top" wrapText="1"/>
    </xf>
    <xf numFmtId="166" fontId="65" fillId="0" borderId="4" xfId="9" applyNumberFormat="1" applyFont="1" applyBorder="1" applyAlignment="1">
      <alignment vertical="top" wrapText="1"/>
    </xf>
    <xf numFmtId="166" fontId="65" fillId="0" borderId="4" xfId="9" applyNumberFormat="1" applyFont="1" applyFill="1" applyBorder="1" applyAlignment="1">
      <alignment vertical="top" wrapText="1"/>
    </xf>
    <xf numFmtId="166" fontId="65" fillId="0" borderId="0" xfId="9" applyNumberFormat="1" applyFont="1" applyBorder="1" applyAlignment="1">
      <alignment vertical="top" wrapText="1"/>
    </xf>
    <xf numFmtId="166" fontId="65" fillId="0" borderId="0" xfId="9" applyNumberFormat="1" applyFont="1" applyFill="1" applyBorder="1" applyAlignment="1">
      <alignment vertical="top" wrapText="1"/>
    </xf>
    <xf numFmtId="166" fontId="55" fillId="0" borderId="6" xfId="9" applyNumberFormat="1" applyFont="1" applyBorder="1" applyAlignment="1">
      <alignment horizontal="center" vertical="top" wrapText="1"/>
    </xf>
    <xf numFmtId="0" fontId="56" fillId="0" borderId="0" xfId="0" applyFont="1" applyAlignment="1">
      <alignment vertical="top" wrapText="1"/>
    </xf>
    <xf numFmtId="43" fontId="20" fillId="0" borderId="0" xfId="9" applyFont="1" applyAlignment="1">
      <alignment vertical="top" wrapText="1"/>
    </xf>
    <xf numFmtId="0" fontId="56" fillId="4" borderId="0" xfId="0" applyFont="1" applyFill="1"/>
    <xf numFmtId="166" fontId="56" fillId="4" borderId="0" xfId="9" applyNumberFormat="1" applyFont="1" applyFill="1"/>
    <xf numFmtId="166" fontId="57" fillId="0" borderId="0" xfId="9" applyNumberFormat="1" applyFont="1" applyBorder="1" applyAlignment="1">
      <alignment vertical="top" wrapText="1"/>
    </xf>
    <xf numFmtId="43" fontId="20" fillId="0" borderId="0" xfId="9" applyFont="1" applyFill="1" applyAlignment="1">
      <alignment vertical="top" wrapText="1"/>
    </xf>
    <xf numFmtId="0" fontId="20" fillId="0" borderId="0" xfId="0" applyFont="1" applyAlignment="1">
      <alignment horizontal="left" vertical="top"/>
    </xf>
    <xf numFmtId="0" fontId="56" fillId="0" borderId="0" xfId="0" applyFont="1" applyAlignment="1">
      <alignment horizontal="left" vertical="top"/>
    </xf>
    <xf numFmtId="166" fontId="65" fillId="0" borderId="4" xfId="9" applyNumberFormat="1" applyFont="1" applyFill="1" applyBorder="1" applyAlignment="1">
      <alignment wrapText="1"/>
    </xf>
    <xf numFmtId="0" fontId="20" fillId="0" borderId="0" xfId="0" applyFont="1" applyAlignment="1">
      <alignment wrapText="1"/>
    </xf>
    <xf numFmtId="166" fontId="65" fillId="0" borderId="0" xfId="9" applyNumberFormat="1" applyFont="1" applyFill="1" applyBorder="1" applyAlignment="1">
      <alignment wrapText="1"/>
    </xf>
    <xf numFmtId="43" fontId="20" fillId="0" borderId="0" xfId="9" applyFont="1" applyFill="1" applyAlignment="1">
      <alignment wrapText="1"/>
    </xf>
    <xf numFmtId="0" fontId="65" fillId="0" borderId="0" xfId="0" applyFont="1" applyAlignment="1">
      <alignment horizontal="center" wrapText="1"/>
    </xf>
    <xf numFmtId="166" fontId="20" fillId="0" borderId="0" xfId="9" applyNumberFormat="1" applyFont="1" applyFill="1" applyBorder="1" applyAlignment="1"/>
    <xf numFmtId="166" fontId="20" fillId="0" borderId="0" xfId="9" applyNumberFormat="1" applyFont="1" applyFill="1" applyAlignment="1">
      <alignment wrapText="1"/>
    </xf>
    <xf numFmtId="166" fontId="20" fillId="0" borderId="0" xfId="0" applyNumberFormat="1" applyFont="1" applyAlignment="1">
      <alignment wrapText="1"/>
    </xf>
    <xf numFmtId="166" fontId="20" fillId="0" borderId="0" xfId="0" applyNumberFormat="1" applyFont="1" applyAlignment="1">
      <alignment horizontal="left" vertical="top" wrapText="1"/>
    </xf>
    <xf numFmtId="166" fontId="65" fillId="0" borderId="0" xfId="0" applyNumberFormat="1" applyFont="1" applyAlignment="1">
      <alignment wrapText="1"/>
    </xf>
    <xf numFmtId="166" fontId="60" fillId="0" borderId="0" xfId="0" applyNumberFormat="1" applyFont="1" applyAlignment="1">
      <alignment wrapText="1"/>
    </xf>
    <xf numFmtId="43" fontId="56" fillId="0" borderId="0" xfId="9" applyFont="1" applyBorder="1" applyAlignment="1">
      <alignment wrapText="1"/>
    </xf>
    <xf numFmtId="166" fontId="65" fillId="0" borderId="0" xfId="0" applyNumberFormat="1" applyFont="1" applyAlignment="1">
      <alignment horizontal="left" vertical="top" wrapText="1"/>
    </xf>
    <xf numFmtId="166" fontId="55" fillId="0" borderId="0" xfId="9" applyNumberFormat="1" applyFont="1" applyFill="1" applyAlignment="1">
      <alignment wrapText="1"/>
    </xf>
    <xf numFmtId="0" fontId="27" fillId="0" borderId="0" xfId="0" applyFont="1"/>
    <xf numFmtId="43" fontId="56" fillId="0" borderId="0" xfId="9" applyFont="1" applyFill="1" applyBorder="1" applyAlignment="1">
      <alignment wrapText="1"/>
    </xf>
    <xf numFmtId="166" fontId="20" fillId="0" borderId="0" xfId="9" applyNumberFormat="1" applyFont="1" applyAlignment="1">
      <alignment wrapText="1"/>
    </xf>
    <xf numFmtId="0" fontId="67" fillId="0" borderId="0" xfId="0" applyFont="1"/>
    <xf numFmtId="166" fontId="20" fillId="0" borderId="0" xfId="9" applyNumberFormat="1" applyFont="1" applyFill="1" applyAlignment="1">
      <alignment vertical="top" wrapText="1"/>
    </xf>
    <xf numFmtId="166" fontId="65" fillId="0" borderId="0" xfId="9" applyNumberFormat="1" applyFont="1" applyAlignment="1">
      <alignment wrapText="1"/>
    </xf>
    <xf numFmtId="43" fontId="20" fillId="0" borderId="0" xfId="9" applyFont="1" applyBorder="1" applyAlignment="1">
      <alignment wrapText="1"/>
    </xf>
    <xf numFmtId="43" fontId="20" fillId="0" borderId="0" xfId="9" applyFont="1" applyFill="1" applyBorder="1" applyAlignment="1">
      <alignment wrapText="1"/>
    </xf>
    <xf numFmtId="43" fontId="20" fillId="0" borderId="0" xfId="9" applyFont="1" applyAlignment="1">
      <alignment wrapText="1"/>
    </xf>
    <xf numFmtId="0" fontId="25" fillId="0" borderId="0" xfId="0" applyFont="1" applyAlignment="1">
      <alignment horizontal="center" vertical="center"/>
    </xf>
    <xf numFmtId="0" fontId="24" fillId="0" borderId="0" xfId="0" applyFont="1" applyAlignment="1">
      <alignment horizontal="center" vertical="center"/>
    </xf>
    <xf numFmtId="43" fontId="18" fillId="0" borderId="0" xfId="9" applyFont="1" applyBorder="1" applyAlignment="1">
      <alignment horizontal="center" wrapText="1"/>
    </xf>
    <xf numFmtId="0" fontId="21" fillId="0" borderId="0" xfId="0" applyFont="1" applyAlignment="1">
      <alignment horizontal="left" wrapText="1"/>
    </xf>
    <xf numFmtId="0" fontId="18" fillId="0" borderId="0" xfId="0" applyFont="1" applyAlignment="1">
      <alignment horizontal="center" wrapText="1"/>
    </xf>
    <xf numFmtId="0" fontId="21" fillId="0" borderId="0" xfId="0" applyFont="1" applyAlignment="1">
      <alignment horizontal="center" wrapText="1"/>
    </xf>
    <xf numFmtId="0" fontId="3" fillId="0" borderId="0" xfId="0" applyFont="1" applyAlignment="1">
      <alignment horizontal="left" vertical="center"/>
    </xf>
    <xf numFmtId="0" fontId="9" fillId="0" borderId="0" xfId="0" applyFont="1" applyAlignment="1">
      <alignment horizontal="center" vertical="center"/>
    </xf>
    <xf numFmtId="43" fontId="18" fillId="0" borderId="0" xfId="9" applyFont="1" applyBorder="1" applyAlignment="1">
      <alignment horizontal="center"/>
    </xf>
    <xf numFmtId="0" fontId="2" fillId="0" borderId="0" xfId="0" applyFont="1" applyAlignment="1">
      <alignment horizontal="left" vertical="center"/>
    </xf>
    <xf numFmtId="0" fontId="32" fillId="0" borderId="0" xfId="0" applyFont="1" applyAlignment="1">
      <alignment horizontal="left" vertical="center" wrapText="1"/>
    </xf>
    <xf numFmtId="0" fontId="33" fillId="0" borderId="0" xfId="0" applyFont="1" applyAlignment="1">
      <alignment horizontal="left" vertical="center" wrapText="1"/>
    </xf>
    <xf numFmtId="0" fontId="33" fillId="0" borderId="0" xfId="0" applyFont="1" applyAlignment="1">
      <alignment horizontal="left" vertical="center"/>
    </xf>
    <xf numFmtId="43" fontId="18" fillId="0" borderId="0" xfId="9" applyFont="1" applyBorder="1" applyAlignment="1">
      <alignment horizontal="left" wrapText="1"/>
    </xf>
    <xf numFmtId="0" fontId="24" fillId="0" borderId="0" xfId="0" applyFont="1" applyAlignment="1">
      <alignment horizontal="center" vertical="center" wrapText="1"/>
    </xf>
    <xf numFmtId="0" fontId="1" fillId="0" borderId="0" xfId="0" applyFont="1" applyAlignment="1">
      <alignment horizontal="center" vertical="center"/>
    </xf>
    <xf numFmtId="43" fontId="20" fillId="0" borderId="2" xfId="9" applyFont="1" applyBorder="1" applyAlignment="1">
      <alignment horizont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35" fillId="0" borderId="0" xfId="0" applyFont="1" applyAlignment="1">
      <alignment horizontal="center" vertical="center" wrapText="1"/>
    </xf>
    <xf numFmtId="0" fontId="19" fillId="0" borderId="0" xfId="0" applyFont="1" applyAlignment="1">
      <alignment horizontal="center"/>
    </xf>
    <xf numFmtId="0" fontId="42" fillId="0" borderId="0" xfId="0" applyFont="1" applyAlignment="1">
      <alignment horizontal="center" vertical="center"/>
    </xf>
    <xf numFmtId="0" fontId="39" fillId="0" borderId="0" xfId="0" applyFont="1" applyAlignment="1">
      <alignment horizontal="center" vertical="top"/>
    </xf>
    <xf numFmtId="0" fontId="43" fillId="0" borderId="0" xfId="0" applyFont="1" applyAlignment="1">
      <alignment horizontal="center" vertical="center" wrapText="1"/>
    </xf>
    <xf numFmtId="43" fontId="52" fillId="0" borderId="0" xfId="9" applyFont="1" applyAlignment="1">
      <alignment horizontal="center" wrapText="1"/>
    </xf>
    <xf numFmtId="43" fontId="52" fillId="0" borderId="0" xfId="9" applyFont="1" applyAlignment="1">
      <alignment horizontal="center"/>
    </xf>
    <xf numFmtId="43" fontId="52" fillId="0" borderId="5" xfId="9" applyFont="1" applyBorder="1" applyAlignment="1">
      <alignment horizontal="center" wrapText="1"/>
    </xf>
    <xf numFmtId="43" fontId="52" fillId="0" borderId="5" xfId="9" applyFont="1" applyBorder="1" applyAlignment="1">
      <alignment horizontal="center"/>
    </xf>
    <xf numFmtId="0" fontId="40" fillId="0" borderId="0" xfId="0" applyFont="1" applyAlignment="1">
      <alignment horizontal="center" vertical="center"/>
    </xf>
    <xf numFmtId="0" fontId="41" fillId="0" borderId="0" xfId="0" applyFont="1" applyAlignment="1">
      <alignment horizontal="center" vertical="center"/>
    </xf>
    <xf numFmtId="0" fontId="65" fillId="0" borderId="0" xfId="0" applyFont="1" applyAlignment="1">
      <alignment vertical="top" wrapText="1"/>
    </xf>
    <xf numFmtId="0" fontId="20" fillId="0" borderId="0" xfId="0" applyFont="1" applyAlignment="1">
      <alignment horizontal="left" vertical="center" wrapText="1"/>
    </xf>
    <xf numFmtId="0" fontId="20" fillId="0" borderId="0" xfId="0" applyFont="1" applyAlignment="1">
      <alignment horizontal="left" vertical="top" wrapText="1"/>
    </xf>
    <xf numFmtId="0" fontId="65" fillId="0" borderId="0" xfId="0" applyFont="1" applyAlignment="1">
      <alignment horizontal="left" vertical="top" wrapText="1"/>
    </xf>
    <xf numFmtId="0" fontId="55" fillId="0" borderId="0" xfId="0" applyFont="1" applyAlignment="1">
      <alignment horizontal="left" vertical="center" wrapText="1"/>
    </xf>
    <xf numFmtId="0" fontId="65" fillId="0" borderId="0" xfId="0" applyFont="1" applyAlignment="1">
      <alignment horizontal="left" vertical="center" wrapText="1"/>
    </xf>
    <xf numFmtId="0" fontId="20" fillId="0" borderId="0" xfId="0" applyFont="1" applyAlignment="1">
      <alignment vertical="top" wrapText="1"/>
    </xf>
    <xf numFmtId="0" fontId="65" fillId="0" borderId="0" xfId="0" applyFont="1" applyAlignment="1">
      <alignment horizontal="center" vertical="top" wrapText="1"/>
    </xf>
    <xf numFmtId="0" fontId="56" fillId="0" borderId="0" xfId="0" applyFont="1" applyAlignment="1">
      <alignment horizontal="left" vertical="top" wrapText="1"/>
    </xf>
    <xf numFmtId="0" fontId="0" fillId="0" borderId="0" xfId="0" applyAlignment="1">
      <alignment horizontal="center" wrapText="1"/>
    </xf>
    <xf numFmtId="0" fontId="20" fillId="0" borderId="0" xfId="0" applyFont="1" applyAlignment="1">
      <alignment horizontal="center" vertical="top" wrapText="1"/>
    </xf>
    <xf numFmtId="0" fontId="54" fillId="0" borderId="0" xfId="0" applyFont="1" applyAlignment="1">
      <alignment vertical="top" wrapText="1"/>
    </xf>
    <xf numFmtId="0" fontId="55" fillId="0" borderId="0" xfId="0" applyFont="1" applyAlignment="1">
      <alignment horizontal="left" vertical="top" wrapText="1"/>
    </xf>
    <xf numFmtId="0" fontId="56" fillId="0" borderId="0" xfId="0" applyFont="1" applyAlignment="1">
      <alignment horizontal="left"/>
    </xf>
    <xf numFmtId="0" fontId="55" fillId="0" borderId="0" xfId="0" applyFont="1" applyAlignment="1">
      <alignment horizontal="right"/>
    </xf>
    <xf numFmtId="0" fontId="56" fillId="0" borderId="0" xfId="0" applyFont="1" applyAlignment="1">
      <alignment horizontal="left" wrapText="1"/>
    </xf>
    <xf numFmtId="0" fontId="56" fillId="0" borderId="0" xfId="0" applyFont="1" applyAlignment="1">
      <alignment horizontal="left" vertical="center" wrapText="1"/>
    </xf>
    <xf numFmtId="0" fontId="55" fillId="0" borderId="0" xfId="0" applyFont="1" applyAlignment="1">
      <alignment horizontal="center"/>
    </xf>
    <xf numFmtId="166" fontId="65" fillId="6" borderId="9" xfId="9" applyNumberFormat="1" applyFont="1" applyFill="1" applyBorder="1" applyAlignment="1">
      <alignment horizontal="center" vertical="center" wrapText="1"/>
    </xf>
    <xf numFmtId="166" fontId="65" fillId="6" borderId="10" xfId="9" applyNumberFormat="1" applyFont="1" applyFill="1" applyBorder="1" applyAlignment="1">
      <alignment horizontal="center" vertical="center" wrapText="1"/>
    </xf>
    <xf numFmtId="0" fontId="20" fillId="0" borderId="0" xfId="0" applyFont="1" applyAlignment="1">
      <alignment horizontal="left" vertical="center"/>
    </xf>
    <xf numFmtId="166" fontId="65" fillId="0" borderId="9" xfId="9" applyNumberFormat="1" applyFont="1" applyFill="1" applyBorder="1" applyAlignment="1">
      <alignment horizontal="center" vertical="center" wrapText="1"/>
    </xf>
    <xf numFmtId="166" fontId="65" fillId="0" borderId="10" xfId="9" applyNumberFormat="1" applyFont="1" applyFill="1" applyBorder="1" applyAlignment="1">
      <alignment horizontal="center"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166" fontId="20" fillId="0" borderId="9" xfId="9" applyNumberFormat="1" applyFont="1" applyFill="1" applyBorder="1" applyAlignment="1">
      <alignment horizontal="center" vertical="center" wrapText="1"/>
    </xf>
    <xf numFmtId="166" fontId="20" fillId="0" borderId="10" xfId="9" applyNumberFormat="1" applyFont="1" applyFill="1" applyBorder="1" applyAlignment="1">
      <alignment horizontal="center" vertical="center" wrapText="1"/>
    </xf>
    <xf numFmtId="166" fontId="20" fillId="0" borderId="13" xfId="9" applyNumberFormat="1" applyFont="1" applyFill="1" applyBorder="1" applyAlignment="1">
      <alignment horizontal="center" vertical="center" wrapText="1"/>
    </xf>
    <xf numFmtId="43" fontId="65" fillId="6" borderId="9" xfId="9" applyFont="1" applyFill="1" applyBorder="1" applyAlignment="1">
      <alignment horizontal="center" vertical="center" wrapText="1"/>
    </xf>
    <xf numFmtId="43" fontId="20" fillId="0" borderId="0" xfId="9" applyFont="1" applyAlignment="1">
      <alignment horizontal="left" vertical="center" wrapText="1"/>
    </xf>
    <xf numFmtId="0" fontId="20" fillId="0" borderId="0" xfId="0" applyFont="1" applyAlignment="1">
      <alignment horizontal="left"/>
    </xf>
    <xf numFmtId="0" fontId="65" fillId="0" borderId="0" xfId="0" applyFont="1" applyAlignment="1">
      <alignment horizontal="right"/>
    </xf>
    <xf numFmtId="0" fontId="20" fillId="0" borderId="0" xfId="0" applyFont="1" applyAlignment="1">
      <alignment horizontal="left" wrapText="1"/>
    </xf>
    <xf numFmtId="0" fontId="65" fillId="0" borderId="0" xfId="0" applyFont="1" applyAlignment="1">
      <alignment horizontal="right" vertical="center"/>
    </xf>
    <xf numFmtId="0" fontId="54" fillId="0" borderId="0" xfId="0" applyFont="1" applyAlignment="1">
      <alignment horizontal="left" vertical="center" wrapText="1"/>
    </xf>
    <xf numFmtId="0" fontId="54" fillId="0" borderId="0" xfId="0" applyFont="1" applyAlignment="1">
      <alignment horizontal="left" vertical="center"/>
    </xf>
    <xf numFmtId="0" fontId="20" fillId="0" borderId="0" xfId="0" applyFont="1" applyAlignment="1">
      <alignment vertical="center"/>
    </xf>
    <xf numFmtId="0" fontId="65" fillId="0" borderId="0" xfId="0" applyFont="1" applyAlignment="1">
      <alignment horizontal="right" vertical="center" indent="1"/>
    </xf>
    <xf numFmtId="0" fontId="54" fillId="0" borderId="0" xfId="0" applyFont="1" applyAlignment="1">
      <alignment vertical="center"/>
    </xf>
    <xf numFmtId="0" fontId="20" fillId="0" borderId="0" xfId="0" applyFont="1" applyAlignment="1">
      <alignment vertical="center" wrapText="1"/>
    </xf>
    <xf numFmtId="0" fontId="55" fillId="0" borderId="0" xfId="0" applyFont="1" applyAlignment="1">
      <alignment horizontal="left" wrapText="1"/>
    </xf>
    <xf numFmtId="0" fontId="59" fillId="0" borderId="0" xfId="0" applyFont="1" applyAlignment="1">
      <alignment horizontal="left" vertical="center" wrapText="1"/>
    </xf>
    <xf numFmtId="0" fontId="57" fillId="0" borderId="0" xfId="0" applyFont="1" applyAlignment="1">
      <alignment horizontal="center" vertical="center" wrapText="1"/>
    </xf>
    <xf numFmtId="0" fontId="62" fillId="0" borderId="0" xfId="0" applyFont="1" applyAlignment="1">
      <alignment horizontal="left" wrapText="1"/>
    </xf>
    <xf numFmtId="0" fontId="59" fillId="0" borderId="0" xfId="0" applyFont="1" applyAlignment="1">
      <alignment horizontal="center" vertical="center" wrapText="1"/>
    </xf>
    <xf numFmtId="0" fontId="59" fillId="0" borderId="0" xfId="0" applyFont="1" applyAlignment="1">
      <alignment horizontal="left" wrapText="1"/>
    </xf>
    <xf numFmtId="16" fontId="56" fillId="0" borderId="0" xfId="0" applyNumberFormat="1" applyFont="1" applyAlignment="1">
      <alignment horizontal="center" wrapText="1"/>
    </xf>
    <xf numFmtId="0" fontId="58" fillId="0" borderId="0" xfId="0" applyFont="1" applyAlignment="1">
      <alignment horizontal="left" vertical="center" wrapText="1"/>
    </xf>
    <xf numFmtId="0" fontId="55" fillId="0" borderId="0" xfId="0" applyFont="1" applyAlignment="1">
      <alignment horizontal="center" wrapText="1"/>
    </xf>
  </cellXfs>
  <cellStyles count="14">
    <cellStyle name="Comma_Hoja de trabajo flujo 2007" xfId="7" xr:uid="{00000000-0005-0000-0000-000000000000}"/>
    <cellStyle name="Millares" xfId="9" builtinId="3"/>
    <cellStyle name="Millares 2" xfId="2" xr:uid="{00000000-0005-0000-0000-000002000000}"/>
    <cellStyle name="Millares 3" xfId="6" xr:uid="{00000000-0005-0000-0000-000003000000}"/>
    <cellStyle name="Millares 3 2" xfId="5" xr:uid="{00000000-0005-0000-0000-000004000000}"/>
    <cellStyle name="Millares 4" xfId="12" xr:uid="{00000000-0005-0000-0000-000005000000}"/>
    <cellStyle name="Millares 5" xfId="11" xr:uid="{00000000-0005-0000-0000-000006000000}"/>
    <cellStyle name="Moneda 2" xfId="3" xr:uid="{00000000-0005-0000-0000-000007000000}"/>
    <cellStyle name="Normal" xfId="0" builtinId="0"/>
    <cellStyle name="Normal 2" xfId="8" xr:uid="{00000000-0005-0000-0000-000009000000}"/>
    <cellStyle name="Normal 2 2" xfId="1" xr:uid="{00000000-0005-0000-0000-00000A000000}"/>
    <cellStyle name="Normal 2 2 2" xfId="4" xr:uid="{00000000-0005-0000-0000-00000B000000}"/>
    <cellStyle name="Normal 3" xfId="10" xr:uid="{00000000-0005-0000-0000-00000C000000}"/>
    <cellStyle name="Porcentaje" xfId="13" builtinId="5"/>
  </cellStyles>
  <dxfs count="0"/>
  <tableStyles count="0" defaultTableStyle="TableStyleMedium2" defaultPivotStyle="PivotStyleLight16"/>
  <colors>
    <mruColors>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2819400</xdr:colOff>
      <xdr:row>4</xdr:row>
      <xdr:rowOff>19051</xdr:rowOff>
    </xdr:from>
    <xdr:to>
      <xdr:col>3</xdr:col>
      <xdr:colOff>549647</xdr:colOff>
      <xdr:row>8</xdr:row>
      <xdr:rowOff>65087</xdr:rowOff>
    </xdr:to>
    <xdr:pic>
      <xdr:nvPicPr>
        <xdr:cNvPr id="2" name="Imagen 1">
          <a:extLst>
            <a:ext uri="{FF2B5EF4-FFF2-40B4-BE49-F238E27FC236}">
              <a16:creationId xmlns:a16="http://schemas.microsoft.com/office/drawing/2014/main" id="{3B104A4A-E10C-46B3-BF3C-4F1A1822FE9C}"/>
            </a:ext>
          </a:extLst>
        </xdr:cNvPr>
        <xdr:cNvPicPr>
          <a:picLocks noChangeAspect="1"/>
        </xdr:cNvPicPr>
      </xdr:nvPicPr>
      <xdr:blipFill>
        <a:blip xmlns:r="http://schemas.openxmlformats.org/officeDocument/2006/relationships" r:embed="rId1"/>
        <a:stretch>
          <a:fillRect/>
        </a:stretch>
      </xdr:blipFill>
      <xdr:spPr>
        <a:xfrm>
          <a:off x="3086100" y="790576"/>
          <a:ext cx="883022" cy="808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2324100</xdr:colOff>
      <xdr:row>5</xdr:row>
      <xdr:rowOff>19050</xdr:rowOff>
    </xdr:from>
    <xdr:to>
      <xdr:col>1</xdr:col>
      <xdr:colOff>3175895</xdr:colOff>
      <xdr:row>9</xdr:row>
      <xdr:rowOff>36511</xdr:rowOff>
    </xdr:to>
    <xdr:pic>
      <xdr:nvPicPr>
        <xdr:cNvPr id="2" name="Imagen 1">
          <a:extLst>
            <a:ext uri="{FF2B5EF4-FFF2-40B4-BE49-F238E27FC236}">
              <a16:creationId xmlns:a16="http://schemas.microsoft.com/office/drawing/2014/main" id="{4A64E5B4-61CD-4F2F-A55F-C4F70ED5CB1D}"/>
            </a:ext>
          </a:extLst>
        </xdr:cNvPr>
        <xdr:cNvPicPr>
          <a:picLocks noChangeAspect="1"/>
        </xdr:cNvPicPr>
      </xdr:nvPicPr>
      <xdr:blipFill>
        <a:blip xmlns:r="http://schemas.openxmlformats.org/officeDocument/2006/relationships" r:embed="rId1"/>
        <a:stretch>
          <a:fillRect/>
        </a:stretch>
      </xdr:blipFill>
      <xdr:spPr>
        <a:xfrm>
          <a:off x="2867025" y="981075"/>
          <a:ext cx="851795" cy="779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2609850</xdr:colOff>
      <xdr:row>3</xdr:row>
      <xdr:rowOff>171450</xdr:rowOff>
    </xdr:from>
    <xdr:to>
      <xdr:col>1</xdr:col>
      <xdr:colOff>3461645</xdr:colOff>
      <xdr:row>7</xdr:row>
      <xdr:rowOff>188911</xdr:rowOff>
    </xdr:to>
    <xdr:pic>
      <xdr:nvPicPr>
        <xdr:cNvPr id="2" name="Imagen 1">
          <a:extLst>
            <a:ext uri="{FF2B5EF4-FFF2-40B4-BE49-F238E27FC236}">
              <a16:creationId xmlns:a16="http://schemas.microsoft.com/office/drawing/2014/main" id="{6BA71027-3F34-4260-91F1-DC36AAF558B6}"/>
            </a:ext>
          </a:extLst>
        </xdr:cNvPr>
        <xdr:cNvPicPr>
          <a:picLocks noChangeAspect="1"/>
        </xdr:cNvPicPr>
      </xdr:nvPicPr>
      <xdr:blipFill>
        <a:blip xmlns:r="http://schemas.openxmlformats.org/officeDocument/2006/relationships" r:embed="rId1"/>
        <a:stretch>
          <a:fillRect/>
        </a:stretch>
      </xdr:blipFill>
      <xdr:spPr>
        <a:xfrm>
          <a:off x="3095625" y="752475"/>
          <a:ext cx="851795" cy="779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3105150</xdr:colOff>
      <xdr:row>3</xdr:row>
      <xdr:rowOff>171450</xdr:rowOff>
    </xdr:from>
    <xdr:to>
      <xdr:col>4</xdr:col>
      <xdr:colOff>461270</xdr:colOff>
      <xdr:row>7</xdr:row>
      <xdr:rowOff>188911</xdr:rowOff>
    </xdr:to>
    <xdr:pic>
      <xdr:nvPicPr>
        <xdr:cNvPr id="2" name="Imagen 1">
          <a:extLst>
            <a:ext uri="{FF2B5EF4-FFF2-40B4-BE49-F238E27FC236}">
              <a16:creationId xmlns:a16="http://schemas.microsoft.com/office/drawing/2014/main" id="{688FAD1F-4398-4D7D-8107-EA5446885FE1}"/>
            </a:ext>
          </a:extLst>
        </xdr:cNvPr>
        <xdr:cNvPicPr>
          <a:picLocks noChangeAspect="1"/>
        </xdr:cNvPicPr>
      </xdr:nvPicPr>
      <xdr:blipFill>
        <a:blip xmlns:r="http://schemas.openxmlformats.org/officeDocument/2006/relationships" r:embed="rId1"/>
        <a:stretch>
          <a:fillRect/>
        </a:stretch>
      </xdr:blipFill>
      <xdr:spPr>
        <a:xfrm>
          <a:off x="3324225" y="752475"/>
          <a:ext cx="851795" cy="779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1019175</xdr:colOff>
      <xdr:row>3</xdr:row>
      <xdr:rowOff>152400</xdr:rowOff>
    </xdr:from>
    <xdr:to>
      <xdr:col>3</xdr:col>
      <xdr:colOff>366020</xdr:colOff>
      <xdr:row>7</xdr:row>
      <xdr:rowOff>169861</xdr:rowOff>
    </xdr:to>
    <xdr:pic>
      <xdr:nvPicPr>
        <xdr:cNvPr id="2" name="Imagen 1">
          <a:extLst>
            <a:ext uri="{FF2B5EF4-FFF2-40B4-BE49-F238E27FC236}">
              <a16:creationId xmlns:a16="http://schemas.microsoft.com/office/drawing/2014/main" id="{31AD4970-16B2-497D-9E10-F9092E417986}"/>
            </a:ext>
          </a:extLst>
        </xdr:cNvPr>
        <xdr:cNvPicPr>
          <a:picLocks noChangeAspect="1"/>
        </xdr:cNvPicPr>
      </xdr:nvPicPr>
      <xdr:blipFill>
        <a:blip xmlns:r="http://schemas.openxmlformats.org/officeDocument/2006/relationships" r:embed="rId1"/>
        <a:stretch>
          <a:fillRect/>
        </a:stretch>
      </xdr:blipFill>
      <xdr:spPr>
        <a:xfrm>
          <a:off x="3552825" y="695325"/>
          <a:ext cx="851795" cy="779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571500</xdr:colOff>
      <xdr:row>3</xdr:row>
      <xdr:rowOff>190500</xdr:rowOff>
    </xdr:from>
    <xdr:to>
      <xdr:col>5</xdr:col>
      <xdr:colOff>178172</xdr:colOff>
      <xdr:row>6</xdr:row>
      <xdr:rowOff>84136</xdr:rowOff>
    </xdr:to>
    <xdr:pic>
      <xdr:nvPicPr>
        <xdr:cNvPr id="2" name="Imagen 1">
          <a:extLst>
            <a:ext uri="{FF2B5EF4-FFF2-40B4-BE49-F238E27FC236}">
              <a16:creationId xmlns:a16="http://schemas.microsoft.com/office/drawing/2014/main" id="{B431AB76-4E26-469F-81BC-94B4DB748DCB}"/>
            </a:ext>
          </a:extLst>
        </xdr:cNvPr>
        <xdr:cNvPicPr>
          <a:picLocks noChangeAspect="1"/>
        </xdr:cNvPicPr>
      </xdr:nvPicPr>
      <xdr:blipFill>
        <a:blip xmlns:r="http://schemas.openxmlformats.org/officeDocument/2006/relationships" r:embed="rId1"/>
        <a:stretch>
          <a:fillRect/>
        </a:stretch>
      </xdr:blipFill>
      <xdr:spPr>
        <a:xfrm>
          <a:off x="5619750" y="1038225"/>
          <a:ext cx="883022" cy="808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refreshError="1"/>
      <sheetData sheetId="1" refreshError="1">
        <row r="39">
          <cell r="A39" t="str">
            <v>Las notas de la 07a la  23 son parte integral de estos Estados Financieros.</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2:I54"/>
  <sheetViews>
    <sheetView tabSelected="1" zoomScaleNormal="100" workbookViewId="0">
      <selection activeCell="A4" sqref="A4:F4"/>
    </sheetView>
  </sheetViews>
  <sheetFormatPr baseColWidth="10" defaultColWidth="11.42578125" defaultRowHeight="15" x14ac:dyDescent="0.25"/>
  <cols>
    <col min="1" max="1" width="4" style="1" customWidth="1"/>
    <col min="2" max="2" width="45.5703125" style="1" customWidth="1"/>
    <col min="3" max="3" width="1.7109375" style="1" customWidth="1"/>
    <col min="4" max="4" width="20.140625" style="1" customWidth="1"/>
    <col min="5" max="5" width="1.7109375" style="1" customWidth="1"/>
    <col min="6" max="6" width="30.28515625" style="49" customWidth="1"/>
    <col min="7" max="7" width="18.85546875" style="2" customWidth="1"/>
    <col min="8" max="8" width="17.7109375" style="2" bestFit="1" customWidth="1"/>
    <col min="9" max="9" width="15.85546875" style="2" bestFit="1" customWidth="1"/>
    <col min="10" max="16384" width="11.42578125" style="2"/>
  </cols>
  <sheetData>
    <row r="2" spans="1:6" ht="15.75" customHeight="1" x14ac:dyDescent="0.25">
      <c r="A2" s="341" t="s">
        <v>31</v>
      </c>
      <c r="B2" s="341"/>
      <c r="C2" s="341"/>
      <c r="D2" s="341"/>
      <c r="E2" s="341"/>
      <c r="F2" s="341"/>
    </row>
    <row r="3" spans="1:6" x14ac:dyDescent="0.25">
      <c r="A3" s="340" t="s">
        <v>32</v>
      </c>
      <c r="B3" s="340"/>
      <c r="C3" s="340"/>
      <c r="D3" s="340"/>
      <c r="E3" s="340"/>
      <c r="F3" s="340"/>
    </row>
    <row r="4" spans="1:6" x14ac:dyDescent="0.25">
      <c r="A4" s="340" t="s">
        <v>33</v>
      </c>
      <c r="B4" s="340"/>
      <c r="C4" s="340"/>
      <c r="D4" s="340"/>
      <c r="E4" s="340"/>
      <c r="F4" s="340"/>
    </row>
    <row r="9" spans="1:6" ht="18.75" x14ac:dyDescent="0.25">
      <c r="A9" s="347" t="s">
        <v>0</v>
      </c>
      <c r="B9" s="347"/>
      <c r="C9" s="347"/>
      <c r="D9" s="347"/>
      <c r="E9" s="347"/>
      <c r="F9" s="347"/>
    </row>
    <row r="10" spans="1:6" ht="18.75" x14ac:dyDescent="0.25">
      <c r="A10" s="347" t="s">
        <v>34</v>
      </c>
      <c r="B10" s="347"/>
      <c r="C10" s="347"/>
      <c r="D10" s="347"/>
      <c r="E10" s="347"/>
      <c r="F10" s="347"/>
    </row>
    <row r="11" spans="1:6" ht="18.75" x14ac:dyDescent="0.25">
      <c r="A11" s="347" t="s">
        <v>1</v>
      </c>
      <c r="B11" s="347"/>
      <c r="C11" s="347"/>
      <c r="D11" s="347"/>
      <c r="E11" s="347"/>
      <c r="F11" s="347"/>
    </row>
    <row r="12" spans="1:6" ht="18.75" x14ac:dyDescent="0.25">
      <c r="A12" s="5"/>
      <c r="B12" s="6"/>
      <c r="C12" s="6"/>
      <c r="D12" s="5"/>
      <c r="E12" s="5"/>
      <c r="F12" s="46"/>
    </row>
    <row r="13" spans="1:6" ht="16.5" x14ac:dyDescent="0.25">
      <c r="A13" s="11"/>
      <c r="B13" s="11"/>
      <c r="C13" s="11"/>
      <c r="D13" s="12">
        <v>2024</v>
      </c>
      <c r="E13" s="13"/>
      <c r="F13" s="12">
        <v>2023</v>
      </c>
    </row>
    <row r="14" spans="1:6" ht="16.5" x14ac:dyDescent="0.25">
      <c r="A14" s="14" t="s">
        <v>2</v>
      </c>
      <c r="B14" s="15"/>
      <c r="C14" s="15"/>
      <c r="D14" s="16"/>
      <c r="E14" s="17"/>
      <c r="F14" s="16"/>
    </row>
    <row r="15" spans="1:6" ht="16.5" x14ac:dyDescent="0.25">
      <c r="A15" s="14" t="s">
        <v>3</v>
      </c>
      <c r="B15" s="15"/>
      <c r="C15" s="15"/>
      <c r="D15" s="17"/>
      <c r="E15" s="17"/>
      <c r="F15" s="17"/>
    </row>
    <row r="16" spans="1:6" ht="15.75" x14ac:dyDescent="0.25">
      <c r="A16" s="18"/>
      <c r="B16" s="18" t="s">
        <v>16</v>
      </c>
      <c r="C16" s="18"/>
      <c r="D16" s="59">
        <v>474597099</v>
      </c>
      <c r="E16" s="20"/>
      <c r="F16" s="19">
        <v>497372908.58999997</v>
      </c>
    </row>
    <row r="17" spans="1:8" customFormat="1" ht="15.75" x14ac:dyDescent="0.25">
      <c r="A17" s="21"/>
      <c r="B17" s="18" t="s">
        <v>17</v>
      </c>
      <c r="C17" s="18"/>
      <c r="D17" s="22">
        <v>2103009518.3</v>
      </c>
      <c r="E17" s="23"/>
      <c r="F17" s="22">
        <v>2566190437.54</v>
      </c>
    </row>
    <row r="18" spans="1:8" ht="15.75" x14ac:dyDescent="0.25">
      <c r="A18" s="18"/>
      <c r="B18" s="18" t="s">
        <v>18</v>
      </c>
      <c r="C18" s="18"/>
      <c r="D18" s="22">
        <v>3608908.05</v>
      </c>
      <c r="E18" s="23"/>
      <c r="F18" s="22">
        <v>8546440.6699999999</v>
      </c>
    </row>
    <row r="19" spans="1:8" customFormat="1" ht="15.75" x14ac:dyDescent="0.25">
      <c r="A19" s="21"/>
      <c r="B19" s="18" t="s">
        <v>19</v>
      </c>
      <c r="C19" s="18"/>
      <c r="D19" s="41">
        <v>458490.22</v>
      </c>
      <c r="E19" s="23"/>
      <c r="F19" s="41">
        <v>333728.49</v>
      </c>
    </row>
    <row r="20" spans="1:8" customFormat="1" ht="15.75" hidden="1" x14ac:dyDescent="0.25">
      <c r="A20" s="21"/>
      <c r="B20" s="18" t="s">
        <v>20</v>
      </c>
      <c r="C20" s="18"/>
      <c r="D20" s="22">
        <v>0</v>
      </c>
      <c r="E20" s="23"/>
      <c r="F20" s="22">
        <v>0</v>
      </c>
    </row>
    <row r="21" spans="1:8" ht="15.75" x14ac:dyDescent="0.25">
      <c r="A21" s="24" t="s">
        <v>4</v>
      </c>
      <c r="B21" s="18"/>
      <c r="C21" s="18"/>
      <c r="D21" s="42">
        <f>SUM(D15:D20)</f>
        <v>2581674015.5700002</v>
      </c>
      <c r="E21" s="20"/>
      <c r="F21" s="42">
        <f>SUM(F15:F20)</f>
        <v>3072443515.29</v>
      </c>
    </row>
    <row r="22" spans="1:8" ht="15.75" x14ac:dyDescent="0.25">
      <c r="A22" s="24"/>
      <c r="B22" s="18"/>
      <c r="C22" s="18"/>
      <c r="D22" s="25"/>
      <c r="E22" s="20"/>
      <c r="F22" s="25"/>
    </row>
    <row r="23" spans="1:8" ht="15.75" x14ac:dyDescent="0.25">
      <c r="A23" s="24" t="s">
        <v>5</v>
      </c>
      <c r="B23" s="18"/>
      <c r="C23" s="18"/>
      <c r="D23" s="19"/>
      <c r="E23" s="19"/>
      <c r="F23" s="19"/>
    </row>
    <row r="24" spans="1:8" ht="15.75" x14ac:dyDescent="0.25">
      <c r="A24" s="18"/>
      <c r="B24" s="18" t="s">
        <v>21</v>
      </c>
      <c r="C24" s="18"/>
      <c r="D24" s="41">
        <v>1201144136.6900001</v>
      </c>
      <c r="E24" s="23"/>
      <c r="F24" s="41">
        <v>1007052973.95</v>
      </c>
    </row>
    <row r="25" spans="1:8" ht="15.75" x14ac:dyDescent="0.25">
      <c r="A25" s="24" t="s">
        <v>6</v>
      </c>
      <c r="B25" s="18"/>
      <c r="C25" s="18"/>
      <c r="D25" s="43">
        <f>SUM(D24:D24)</f>
        <v>1201144136.6900001</v>
      </c>
      <c r="E25" s="20"/>
      <c r="F25" s="43">
        <f>SUM(F24:F24)</f>
        <v>1007052973.95</v>
      </c>
    </row>
    <row r="26" spans="1:8" ht="5.25" customHeight="1" x14ac:dyDescent="0.25">
      <c r="A26" s="24"/>
      <c r="B26" s="18"/>
      <c r="C26" s="18"/>
      <c r="D26" s="25"/>
      <c r="E26" s="20"/>
      <c r="F26" s="25"/>
    </row>
    <row r="27" spans="1:8" ht="16.5" thickBot="1" x14ac:dyDescent="0.3">
      <c r="A27" s="26" t="s">
        <v>7</v>
      </c>
      <c r="B27" s="27"/>
      <c r="C27" s="27"/>
      <c r="D27" s="40">
        <f>SUM(D25,D21)</f>
        <v>3782818152.2600002</v>
      </c>
      <c r="E27" s="28"/>
      <c r="F27" s="40">
        <f>SUM(F25,F21)</f>
        <v>4079496489.2399998</v>
      </c>
    </row>
    <row r="28" spans="1:8" ht="11.25" customHeight="1" thickTop="1" x14ac:dyDescent="0.25">
      <c r="A28" s="18"/>
      <c r="B28" s="18" t="s">
        <v>8</v>
      </c>
      <c r="C28" s="18"/>
      <c r="D28" s="19"/>
      <c r="E28" s="19"/>
      <c r="F28" s="19"/>
    </row>
    <row r="29" spans="1:8" ht="15.75" x14ac:dyDescent="0.25">
      <c r="A29" s="24" t="s">
        <v>9</v>
      </c>
      <c r="B29" s="18"/>
      <c r="C29" s="18"/>
      <c r="D29" s="19"/>
      <c r="E29" s="19"/>
      <c r="F29" s="19"/>
      <c r="H29" s="44"/>
    </row>
    <row r="30" spans="1:8" ht="15.75" x14ac:dyDescent="0.25">
      <c r="A30" s="24" t="s">
        <v>10</v>
      </c>
      <c r="B30" s="18"/>
      <c r="C30" s="18"/>
      <c r="D30" s="20"/>
      <c r="E30" s="20"/>
      <c r="F30" s="20"/>
    </row>
    <row r="31" spans="1:8" ht="15.75" x14ac:dyDescent="0.25">
      <c r="A31" s="18"/>
      <c r="B31" s="18" t="s">
        <v>22</v>
      </c>
      <c r="C31" s="18"/>
      <c r="D31" s="50">
        <v>726657.88</v>
      </c>
      <c r="E31" s="22"/>
      <c r="F31" s="50">
        <v>1071611.28</v>
      </c>
    </row>
    <row r="32" spans="1:8" customFormat="1" ht="15.75" x14ac:dyDescent="0.25">
      <c r="A32" s="21"/>
      <c r="B32" s="18" t="s">
        <v>23</v>
      </c>
      <c r="C32" s="18"/>
      <c r="D32" s="50">
        <v>126496032.76000001</v>
      </c>
      <c r="E32" s="23"/>
      <c r="F32" s="50">
        <v>105868361.87</v>
      </c>
    </row>
    <row r="33" spans="1:9" customFormat="1" ht="15.75" x14ac:dyDescent="0.25">
      <c r="A33" s="21"/>
      <c r="B33" s="18" t="s">
        <v>24</v>
      </c>
      <c r="C33" s="18"/>
      <c r="D33" s="61">
        <v>12384263.74</v>
      </c>
      <c r="E33" s="62"/>
      <c r="F33" s="61">
        <v>9852744.6400000006</v>
      </c>
    </row>
    <row r="34" spans="1:9" ht="15.75" x14ac:dyDescent="0.25">
      <c r="A34" s="24" t="s">
        <v>11</v>
      </c>
      <c r="B34" s="18"/>
      <c r="C34" s="18"/>
      <c r="D34" s="60">
        <f>SUM(D31:D33)</f>
        <v>139606954.38</v>
      </c>
      <c r="E34" s="20"/>
      <c r="F34" s="60">
        <f>SUM(F31:F33)</f>
        <v>116792717.79000001</v>
      </c>
    </row>
    <row r="35" spans="1:9" ht="9" customHeight="1" x14ac:dyDescent="0.25">
      <c r="A35" s="24"/>
      <c r="B35" s="18"/>
      <c r="C35" s="18"/>
      <c r="D35" s="25"/>
      <c r="E35" s="20"/>
      <c r="F35" s="25"/>
    </row>
    <row r="36" spans="1:9" ht="15.75" x14ac:dyDescent="0.25">
      <c r="A36" s="24" t="s">
        <v>12</v>
      </c>
      <c r="B36" s="18"/>
      <c r="C36" s="18"/>
      <c r="D36" s="42">
        <f>SUM(D34)</f>
        <v>139606954.38</v>
      </c>
      <c r="E36" s="30"/>
      <c r="F36" s="42">
        <f>SUM(F34)</f>
        <v>116792717.79000001</v>
      </c>
    </row>
    <row r="37" spans="1:9" ht="9.75" customHeight="1" x14ac:dyDescent="0.25">
      <c r="A37" s="24"/>
      <c r="B37" s="18"/>
      <c r="C37" s="18"/>
      <c r="D37" s="19"/>
      <c r="E37" s="19"/>
      <c r="F37" s="19"/>
    </row>
    <row r="38" spans="1:9" ht="15.75" x14ac:dyDescent="0.25">
      <c r="A38" s="24" t="s">
        <v>25</v>
      </c>
      <c r="B38" s="18"/>
      <c r="C38" s="18"/>
      <c r="D38" s="19"/>
      <c r="E38" s="19"/>
      <c r="F38" s="19"/>
    </row>
    <row r="39" spans="1:9" customFormat="1" ht="15.75" x14ac:dyDescent="0.25">
      <c r="A39" s="29"/>
      <c r="B39" s="18" t="s">
        <v>13</v>
      </c>
      <c r="C39" s="18"/>
      <c r="D39" s="22">
        <v>1014524280</v>
      </c>
      <c r="E39" s="23"/>
      <c r="F39" s="22">
        <v>1014524280</v>
      </c>
    </row>
    <row r="40" spans="1:9" ht="30" x14ac:dyDescent="0.25">
      <c r="A40" s="18"/>
      <c r="B40" s="4" t="s">
        <v>26</v>
      </c>
      <c r="C40" s="18"/>
      <c r="D40" s="19">
        <v>449717108.43000001</v>
      </c>
      <c r="E40" s="20"/>
      <c r="F40" s="19">
        <v>490699879.18000001</v>
      </c>
      <c r="G40" s="52"/>
    </row>
    <row r="41" spans="1:9" ht="15.75" x14ac:dyDescent="0.25">
      <c r="A41" s="18"/>
      <c r="B41" s="45" t="s">
        <v>27</v>
      </c>
      <c r="C41" s="18"/>
      <c r="D41" s="59">
        <v>2178969809.4499998</v>
      </c>
      <c r="E41" s="58"/>
      <c r="F41" s="59">
        <v>2457479612.27</v>
      </c>
      <c r="G41" s="52"/>
      <c r="H41" s="3"/>
    </row>
    <row r="42" spans="1:9" ht="15.75" x14ac:dyDescent="0.25">
      <c r="A42" s="24" t="s">
        <v>14</v>
      </c>
      <c r="B42" s="18"/>
      <c r="C42" s="18"/>
      <c r="D42" s="42">
        <f>SUM(D38:D41)</f>
        <v>3643211197.8800001</v>
      </c>
      <c r="E42" s="25"/>
      <c r="F42" s="42">
        <f>SUM(F38:F41)</f>
        <v>3962703771.4499998</v>
      </c>
      <c r="G42" s="52"/>
      <c r="H42" s="63"/>
      <c r="I42" s="63"/>
    </row>
    <row r="43" spans="1:9" ht="10.5" customHeight="1" x14ac:dyDescent="0.25">
      <c r="A43" s="24"/>
      <c r="B43" s="18"/>
      <c r="C43" s="18"/>
      <c r="D43" s="31"/>
      <c r="E43" s="31"/>
      <c r="F43" s="31"/>
      <c r="G43" s="52"/>
    </row>
    <row r="44" spans="1:9" ht="16.5" thickBot="1" x14ac:dyDescent="0.3">
      <c r="A44" s="54" t="s">
        <v>15</v>
      </c>
      <c r="B44" s="55"/>
      <c r="C44" s="55"/>
      <c r="D44" s="56">
        <f>+D36+D42</f>
        <v>3782818152.2600002</v>
      </c>
      <c r="E44" s="57"/>
      <c r="F44" s="56">
        <f>+F36+F42</f>
        <v>4079496489.2399998</v>
      </c>
      <c r="G44" s="52"/>
    </row>
    <row r="45" spans="1:9" ht="16.5" thickTop="1" x14ac:dyDescent="0.25">
      <c r="A45" s="18"/>
      <c r="B45" s="18"/>
      <c r="C45" s="18"/>
      <c r="D45" s="53">
        <f>+D27-D44</f>
        <v>0</v>
      </c>
      <c r="E45" s="18"/>
      <c r="F45" s="53">
        <f>+F27-F44</f>
        <v>0</v>
      </c>
    </row>
    <row r="46" spans="1:9" x14ac:dyDescent="0.25">
      <c r="A46" s="346" t="s">
        <v>28</v>
      </c>
      <c r="B46" s="346"/>
      <c r="C46" s="346"/>
      <c r="D46" s="346"/>
      <c r="E46" s="346"/>
      <c r="F46" s="346"/>
    </row>
    <row r="47" spans="1:9" ht="18.75" x14ac:dyDescent="0.3">
      <c r="A47" s="7"/>
      <c r="B47" s="8"/>
      <c r="C47" s="9"/>
      <c r="D47" s="9"/>
      <c r="E47" s="10"/>
      <c r="F47" s="47"/>
    </row>
    <row r="48" spans="1:9" ht="18.75" x14ac:dyDescent="0.3">
      <c r="A48" s="7"/>
      <c r="B48" s="8"/>
      <c r="C48" s="9"/>
      <c r="D48" s="9"/>
      <c r="E48" s="10"/>
      <c r="F48" s="47"/>
    </row>
    <row r="49" spans="1:6" ht="35.25" customHeight="1" x14ac:dyDescent="0.25">
      <c r="A49" s="344" t="s">
        <v>29</v>
      </c>
      <c r="B49" s="344"/>
      <c r="C49" s="344"/>
      <c r="D49" s="344"/>
      <c r="E49" s="344"/>
      <c r="F49" s="344"/>
    </row>
    <row r="50" spans="1:6" ht="27.75" customHeight="1" x14ac:dyDescent="0.25">
      <c r="A50" s="51"/>
      <c r="B50" s="51"/>
      <c r="C50" s="51"/>
      <c r="D50" s="51"/>
      <c r="E50" s="51"/>
      <c r="F50" s="51"/>
    </row>
    <row r="51" spans="1:6" ht="17.25" x14ac:dyDescent="0.3">
      <c r="A51" s="32"/>
      <c r="B51" s="33"/>
      <c r="C51" s="34"/>
      <c r="D51" s="34"/>
      <c r="E51" s="35"/>
      <c r="F51" s="48"/>
    </row>
    <row r="52" spans="1:6" ht="37.5" customHeight="1" x14ac:dyDescent="0.25">
      <c r="A52" s="345" t="s">
        <v>35</v>
      </c>
      <c r="B52" s="344"/>
      <c r="C52" s="344"/>
      <c r="D52" s="344"/>
      <c r="E52" s="344"/>
      <c r="F52" s="344"/>
    </row>
    <row r="53" spans="1:6" ht="17.25" x14ac:dyDescent="0.3">
      <c r="A53" s="32"/>
      <c r="B53" s="36"/>
      <c r="C53" s="37"/>
      <c r="D53" s="38"/>
      <c r="E53" s="39"/>
      <c r="F53" s="48"/>
    </row>
    <row r="54" spans="1:6" ht="37.5" customHeight="1" x14ac:dyDescent="0.25">
      <c r="A54" s="343" t="s">
        <v>36</v>
      </c>
      <c r="B54" s="343"/>
      <c r="C54" s="342" t="s">
        <v>30</v>
      </c>
      <c r="D54" s="342"/>
      <c r="E54" s="342"/>
      <c r="F54" s="342"/>
    </row>
  </sheetData>
  <mergeCells count="11">
    <mergeCell ref="A3:F3"/>
    <mergeCell ref="A2:F2"/>
    <mergeCell ref="C54:F54"/>
    <mergeCell ref="A54:B54"/>
    <mergeCell ref="A49:F49"/>
    <mergeCell ref="A52:F52"/>
    <mergeCell ref="A46:F46"/>
    <mergeCell ref="A9:F9"/>
    <mergeCell ref="A10:F10"/>
    <mergeCell ref="A11:F11"/>
    <mergeCell ref="A4:F4"/>
  </mergeCells>
  <printOptions horizontalCentered="1"/>
  <pageMargins left="0.35433070866141736" right="0.35433070866141736" top="1.1417322834645669" bottom="0.94488188976377963"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7A127-BED9-4A81-B524-81DD2DB6BE6D}">
  <dimension ref="A3:L45"/>
  <sheetViews>
    <sheetView topLeftCell="A20" workbookViewId="0">
      <selection activeCell="H20" sqref="H20"/>
    </sheetView>
  </sheetViews>
  <sheetFormatPr baseColWidth="10" defaultColWidth="11.42578125" defaultRowHeight="15" x14ac:dyDescent="0.25"/>
  <cols>
    <col min="1" max="1" width="8.140625" style="1" customWidth="1"/>
    <col min="2" max="2" width="49.28515625" style="1" customWidth="1"/>
    <col min="3" max="3" width="1.7109375" style="1" customWidth="1"/>
    <col min="4" max="4" width="22" style="1" customWidth="1"/>
    <col min="5" max="5" width="3.42578125" style="1" customWidth="1"/>
    <col min="6" max="6" width="16.7109375" style="49" customWidth="1"/>
    <col min="7" max="7" width="3.7109375" style="1" hidden="1" customWidth="1"/>
    <col min="8" max="8" width="19.85546875" style="1" customWidth="1"/>
    <col min="9" max="9" width="14.85546875" style="1" hidden="1" customWidth="1"/>
    <col min="10" max="10" width="44" style="1" customWidth="1"/>
    <col min="11" max="11" width="11.42578125" style="1"/>
    <col min="12" max="16384" width="11.42578125" style="2"/>
  </cols>
  <sheetData>
    <row r="3" spans="1:9" ht="15.75" x14ac:dyDescent="0.25">
      <c r="A3" s="341" t="s">
        <v>31</v>
      </c>
      <c r="B3" s="341"/>
      <c r="C3" s="341"/>
      <c r="D3" s="341"/>
      <c r="E3" s="341"/>
      <c r="F3" s="341"/>
      <c r="G3" s="341"/>
    </row>
    <row r="4" spans="1:9" x14ac:dyDescent="0.25">
      <c r="A4" s="340" t="s">
        <v>32</v>
      </c>
      <c r="B4" s="340"/>
      <c r="C4" s="340"/>
      <c r="D4" s="340"/>
      <c r="E4" s="340"/>
      <c r="F4" s="340"/>
      <c r="G4" s="340"/>
    </row>
    <row r="5" spans="1:9" x14ac:dyDescent="0.25">
      <c r="A5" s="340" t="s">
        <v>33</v>
      </c>
      <c r="B5" s="340"/>
      <c r="C5" s="340"/>
      <c r="D5" s="340"/>
      <c r="E5" s="340"/>
      <c r="F5" s="340"/>
      <c r="G5" s="340"/>
    </row>
    <row r="11" spans="1:9" ht="18.75" x14ac:dyDescent="0.25">
      <c r="A11" s="347" t="s">
        <v>37</v>
      </c>
      <c r="B11" s="347"/>
      <c r="C11" s="347"/>
      <c r="D11" s="347"/>
      <c r="E11" s="347"/>
      <c r="F11" s="347"/>
    </row>
    <row r="12" spans="1:9" ht="18.75" x14ac:dyDescent="0.25">
      <c r="A12" s="347" t="s">
        <v>38</v>
      </c>
      <c r="B12" s="347"/>
      <c r="C12" s="347"/>
      <c r="D12" s="347"/>
      <c r="E12" s="347"/>
      <c r="F12" s="347"/>
    </row>
    <row r="13" spans="1:9" ht="18.75" x14ac:dyDescent="0.25">
      <c r="A13" s="347" t="s">
        <v>1</v>
      </c>
      <c r="B13" s="347"/>
      <c r="C13" s="347"/>
      <c r="D13" s="347"/>
      <c r="E13" s="347"/>
      <c r="F13" s="347"/>
    </row>
    <row r="14" spans="1:9" x14ac:dyDescent="0.25">
      <c r="B14" s="66"/>
      <c r="C14" s="66"/>
    </row>
    <row r="15" spans="1:9" x14ac:dyDescent="0.25">
      <c r="D15" s="67">
        <v>2024</v>
      </c>
      <c r="E15" s="68"/>
      <c r="F15" s="67">
        <v>2023</v>
      </c>
    </row>
    <row r="16" spans="1:9" ht="15.75" x14ac:dyDescent="0.25">
      <c r="A16" s="24" t="s">
        <v>39</v>
      </c>
      <c r="B16" s="69"/>
      <c r="C16" s="69"/>
      <c r="D16" s="70"/>
      <c r="E16" s="31"/>
      <c r="F16" s="70"/>
      <c r="I16" s="71"/>
    </row>
    <row r="17" spans="1:12" ht="15.75" x14ac:dyDescent="0.25">
      <c r="A17" s="18"/>
      <c r="B17" s="72" t="s">
        <v>40</v>
      </c>
      <c r="C17" s="18"/>
      <c r="D17" s="19">
        <v>634888386</v>
      </c>
      <c r="E17" s="20"/>
      <c r="F17" s="19">
        <v>589416030</v>
      </c>
      <c r="I17" s="71"/>
      <c r="J17" s="71"/>
    </row>
    <row r="18" spans="1:12" ht="15.75" x14ac:dyDescent="0.25">
      <c r="A18" s="18"/>
      <c r="B18" s="72" t="s">
        <v>41</v>
      </c>
      <c r="C18" s="18"/>
      <c r="D18" s="19">
        <v>514284449.95999998</v>
      </c>
      <c r="E18" s="20"/>
      <c r="F18" s="19">
        <v>625449113.63</v>
      </c>
      <c r="H18" s="73"/>
      <c r="I18" s="71"/>
      <c r="J18" s="71"/>
    </row>
    <row r="19" spans="1:12" ht="15.75" x14ac:dyDescent="0.25">
      <c r="A19" s="18"/>
      <c r="B19" s="18" t="s">
        <v>42</v>
      </c>
      <c r="C19" s="18"/>
      <c r="D19" s="19">
        <v>15159819.060000001</v>
      </c>
      <c r="E19" s="20"/>
      <c r="F19" s="19">
        <v>12014827.24</v>
      </c>
      <c r="I19" s="71"/>
    </row>
    <row r="20" spans="1:12" ht="15.75" x14ac:dyDescent="0.25">
      <c r="A20" s="24" t="s">
        <v>43</v>
      </c>
      <c r="B20" s="18"/>
      <c r="C20" s="18"/>
      <c r="D20" s="43">
        <f>SUM(D17:D19)</f>
        <v>1164332655.02</v>
      </c>
      <c r="E20" s="20"/>
      <c r="F20" s="43">
        <f>SUM(F17:F19)</f>
        <v>1226879970.8700001</v>
      </c>
      <c r="H20" s="71"/>
      <c r="I20" s="71"/>
    </row>
    <row r="21" spans="1:12" ht="15.75" x14ac:dyDescent="0.25">
      <c r="A21" s="24"/>
      <c r="B21" s="18"/>
      <c r="C21" s="18"/>
      <c r="D21" s="25"/>
      <c r="E21" s="20"/>
      <c r="F21" s="25"/>
      <c r="I21" s="71"/>
      <c r="J21" s="71"/>
    </row>
    <row r="22" spans="1:12" ht="15.75" x14ac:dyDescent="0.25">
      <c r="A22" s="18"/>
      <c r="B22" s="18" t="s">
        <v>8</v>
      </c>
      <c r="C22" s="18"/>
      <c r="D22" s="19"/>
      <c r="E22" s="19"/>
      <c r="F22" s="19"/>
    </row>
    <row r="23" spans="1:12" ht="15.75" x14ac:dyDescent="0.25">
      <c r="A23" s="24" t="s">
        <v>44</v>
      </c>
      <c r="B23" s="18"/>
      <c r="C23" s="18"/>
      <c r="D23" s="20"/>
      <c r="E23" s="20"/>
      <c r="F23" s="20"/>
      <c r="I23" s="71"/>
    </row>
    <row r="24" spans="1:12" ht="15.75" x14ac:dyDescent="0.25">
      <c r="A24" s="18"/>
      <c r="B24" s="18" t="s">
        <v>45</v>
      </c>
      <c r="C24" s="18"/>
      <c r="D24" s="74">
        <v>251199030.86000001</v>
      </c>
      <c r="E24" s="19"/>
      <c r="F24" s="74">
        <v>229951596.16999999</v>
      </c>
      <c r="H24" s="71"/>
      <c r="I24" s="71"/>
      <c r="J24" s="75"/>
    </row>
    <row r="25" spans="1:12" ht="15.75" x14ac:dyDescent="0.25">
      <c r="A25" s="18"/>
      <c r="B25" s="18" t="s">
        <v>46</v>
      </c>
      <c r="C25" s="18"/>
      <c r="D25" s="74">
        <v>28480157.170000002</v>
      </c>
      <c r="E25" s="20"/>
      <c r="F25" s="74">
        <v>30990333.84</v>
      </c>
      <c r="H25" s="71"/>
      <c r="I25" s="71"/>
      <c r="J25" s="75"/>
      <c r="L25" s="76"/>
    </row>
    <row r="26" spans="1:12" ht="15.75" x14ac:dyDescent="0.25">
      <c r="A26" s="18"/>
      <c r="B26" s="18" t="s">
        <v>47</v>
      </c>
      <c r="C26" s="18"/>
      <c r="D26" s="74">
        <v>17624062.66</v>
      </c>
      <c r="E26" s="20"/>
      <c r="F26" s="74">
        <v>6748324.6299999999</v>
      </c>
      <c r="I26" s="71"/>
    </row>
    <row r="27" spans="1:12" ht="15.75" x14ac:dyDescent="0.25">
      <c r="A27" s="18"/>
      <c r="B27" s="18" t="s">
        <v>48</v>
      </c>
      <c r="C27" s="18"/>
      <c r="D27" s="74">
        <v>415211561.44</v>
      </c>
      <c r="E27" s="20"/>
      <c r="F27" s="74">
        <v>466522839.19</v>
      </c>
      <c r="H27" s="71"/>
      <c r="I27" s="71"/>
      <c r="J27" s="77"/>
      <c r="L27" s="76"/>
    </row>
    <row r="28" spans="1:12" ht="15.75" x14ac:dyDescent="0.25">
      <c r="A28" s="18"/>
      <c r="B28" s="18" t="s">
        <v>49</v>
      </c>
      <c r="C28" s="18"/>
      <c r="D28" s="78">
        <v>2100734.46</v>
      </c>
      <c r="E28" s="20"/>
      <c r="F28" s="78">
        <v>1966998.17</v>
      </c>
      <c r="I28" s="71"/>
    </row>
    <row r="29" spans="1:12" ht="15.75" x14ac:dyDescent="0.25">
      <c r="A29" s="24" t="s">
        <v>50</v>
      </c>
      <c r="B29" s="18"/>
      <c r="C29" s="18"/>
      <c r="D29" s="79">
        <f>SUM(D24:D28)</f>
        <v>714615546.59000015</v>
      </c>
      <c r="E29" s="20"/>
      <c r="F29" s="79">
        <f>SUM(F24:F28)</f>
        <v>736180091.99999988</v>
      </c>
      <c r="H29" s="71"/>
      <c r="I29" s="71"/>
    </row>
    <row r="30" spans="1:12" ht="15.75" x14ac:dyDescent="0.25">
      <c r="A30" s="80"/>
      <c r="B30" s="18"/>
      <c r="C30" s="18"/>
      <c r="D30" s="19"/>
      <c r="E30" s="19"/>
      <c r="F30" s="19"/>
      <c r="I30" s="71"/>
    </row>
    <row r="31" spans="1:12" ht="16.5" thickBot="1" x14ac:dyDescent="0.3">
      <c r="A31" s="24" t="s">
        <v>51</v>
      </c>
      <c r="B31" s="18"/>
      <c r="C31" s="18"/>
      <c r="D31" s="81">
        <f>+D20-D29</f>
        <v>449717108.42999983</v>
      </c>
      <c r="E31" s="20"/>
      <c r="F31" s="82">
        <f>+F20-F29</f>
        <v>490699878.87000024</v>
      </c>
      <c r="I31" s="71"/>
      <c r="J31" s="83"/>
    </row>
    <row r="32" spans="1:12" ht="15.75" thickTop="1" x14ac:dyDescent="0.25">
      <c r="D32" s="84"/>
      <c r="E32" s="71"/>
      <c r="F32" s="85"/>
      <c r="H32" s="73"/>
    </row>
    <row r="33" spans="1:11" x14ac:dyDescent="0.25">
      <c r="A33" s="349" t="s">
        <v>28</v>
      </c>
      <c r="B33" s="349"/>
      <c r="C33" s="349"/>
      <c r="D33" s="349"/>
      <c r="E33" s="349"/>
      <c r="F33" s="349"/>
    </row>
    <row r="34" spans="1:11" x14ac:dyDescent="0.25">
      <c r="B34" s="65"/>
      <c r="C34" s="65"/>
      <c r="D34" s="71"/>
    </row>
    <row r="35" spans="1:11" ht="36.75" customHeight="1" x14ac:dyDescent="0.25">
      <c r="A35" s="350" t="s">
        <v>52</v>
      </c>
      <c r="B35" s="350"/>
      <c r="C35" s="350"/>
      <c r="D35" s="350"/>
      <c r="E35" s="350"/>
      <c r="F35" s="350"/>
    </row>
    <row r="36" spans="1:11" ht="22.5" customHeight="1" x14ac:dyDescent="0.25">
      <c r="A36" s="87"/>
      <c r="B36" s="87"/>
      <c r="C36" s="87"/>
      <c r="D36" s="87"/>
      <c r="E36" s="87"/>
      <c r="F36" s="87"/>
    </row>
    <row r="37" spans="1:11" ht="18.75" customHeight="1" x14ac:dyDescent="0.25">
      <c r="A37" s="351"/>
      <c r="B37" s="352"/>
      <c r="C37" s="352"/>
      <c r="D37" s="352"/>
      <c r="E37" s="352"/>
      <c r="F37" s="352"/>
    </row>
    <row r="38" spans="1:11" ht="35.25" customHeight="1" x14ac:dyDescent="0.25">
      <c r="A38" s="344" t="s">
        <v>53</v>
      </c>
      <c r="B38" s="344"/>
      <c r="C38" s="344"/>
      <c r="D38" s="344"/>
      <c r="E38" s="344"/>
      <c r="F38" s="344"/>
    </row>
    <row r="39" spans="1:11" ht="17.25" x14ac:dyDescent="0.3">
      <c r="A39" s="32"/>
      <c r="B39" s="33"/>
      <c r="C39" s="34"/>
      <c r="D39" s="34"/>
      <c r="E39" s="35"/>
    </row>
    <row r="40" spans="1:11" ht="17.25" x14ac:dyDescent="0.3">
      <c r="A40" s="32"/>
      <c r="B40" s="33"/>
      <c r="C40" s="34"/>
      <c r="D40" s="34"/>
      <c r="E40" s="35"/>
    </row>
    <row r="41" spans="1:11" ht="33" customHeight="1" x14ac:dyDescent="0.25">
      <c r="A41" s="344" t="s">
        <v>35</v>
      </c>
      <c r="B41" s="344"/>
      <c r="C41" s="344"/>
      <c r="D41" s="344"/>
      <c r="E41" s="344"/>
      <c r="F41" s="344"/>
    </row>
    <row r="42" spans="1:11" ht="16.5" x14ac:dyDescent="0.25">
      <c r="A42" s="51"/>
      <c r="B42" s="51"/>
      <c r="C42" s="51"/>
      <c r="D42" s="51"/>
      <c r="E42" s="51"/>
    </row>
    <row r="43" spans="1:11" ht="17.25" x14ac:dyDescent="0.3">
      <c r="A43" s="32"/>
      <c r="B43" s="36"/>
      <c r="C43" s="37"/>
      <c r="D43" s="38"/>
      <c r="E43" s="39"/>
    </row>
    <row r="44" spans="1:11" ht="37.5" customHeight="1" x14ac:dyDescent="0.25">
      <c r="A44" s="343" t="s">
        <v>54</v>
      </c>
      <c r="B44" s="343"/>
      <c r="C44" s="353" t="s">
        <v>55</v>
      </c>
      <c r="D44" s="353"/>
      <c r="E44" s="353"/>
      <c r="F44" s="353"/>
    </row>
    <row r="45" spans="1:11" ht="16.5" x14ac:dyDescent="0.25">
      <c r="B45" s="342" t="s">
        <v>56</v>
      </c>
      <c r="C45" s="348"/>
      <c r="D45" s="348"/>
      <c r="E45" s="348"/>
      <c r="G45" s="2"/>
      <c r="H45" s="2"/>
      <c r="I45" s="2"/>
      <c r="J45" s="2"/>
      <c r="K45" s="2"/>
    </row>
  </sheetData>
  <mergeCells count="14">
    <mergeCell ref="A13:F13"/>
    <mergeCell ref="A3:G3"/>
    <mergeCell ref="A4:G4"/>
    <mergeCell ref="A5:G5"/>
    <mergeCell ref="A11:F11"/>
    <mergeCell ref="A12:F12"/>
    <mergeCell ref="B45:E45"/>
    <mergeCell ref="A33:F33"/>
    <mergeCell ref="A35:F35"/>
    <mergeCell ref="A37:F37"/>
    <mergeCell ref="A38:F38"/>
    <mergeCell ref="A41:F41"/>
    <mergeCell ref="A44:B44"/>
    <mergeCell ref="C44:F44"/>
  </mergeCells>
  <pageMargins left="0.70866141732283472" right="0.70866141732283472" top="0.74803149606299213" bottom="0.74803149606299213" header="0.31496062992125984" footer="0.31496062992125984"/>
  <pageSetup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51A43-0266-48B2-AE90-1395235085CF}">
  <dimension ref="A2:J98"/>
  <sheetViews>
    <sheetView topLeftCell="A31" workbookViewId="0">
      <selection activeCell="C50" sqref="C50"/>
    </sheetView>
  </sheetViews>
  <sheetFormatPr baseColWidth="10" defaultColWidth="11.42578125" defaultRowHeight="15" x14ac:dyDescent="0.25"/>
  <cols>
    <col min="1" max="1" width="7.28515625" style="1" customWidth="1"/>
    <col min="2" max="2" width="58.140625" style="1" customWidth="1"/>
    <col min="3" max="3" width="1.7109375" style="1" customWidth="1"/>
    <col min="4" max="4" width="18.140625" style="49" customWidth="1"/>
    <col min="5" max="5" width="1.7109375" style="1" customWidth="1"/>
    <col min="6" max="6" width="18.140625" style="1" customWidth="1"/>
    <col min="7" max="7" width="2.7109375" style="1" customWidth="1"/>
    <col min="8" max="8" width="19.5703125" style="2" customWidth="1"/>
    <col min="9" max="9" width="15.140625" style="2" bestFit="1" customWidth="1"/>
    <col min="10" max="16384" width="11.42578125" style="2"/>
  </cols>
  <sheetData>
    <row r="2" spans="1:7" ht="15.75" customHeight="1" x14ac:dyDescent="0.25">
      <c r="A2" s="354" t="s">
        <v>31</v>
      </c>
      <c r="B2" s="354"/>
      <c r="C2" s="354"/>
      <c r="D2" s="354"/>
      <c r="E2" s="354"/>
      <c r="F2" s="354"/>
      <c r="G2" s="354"/>
    </row>
    <row r="3" spans="1:7" x14ac:dyDescent="0.25">
      <c r="A3" s="340" t="s">
        <v>32</v>
      </c>
      <c r="B3" s="340"/>
      <c r="C3" s="340"/>
      <c r="D3" s="340"/>
      <c r="E3" s="340"/>
      <c r="F3" s="340"/>
      <c r="G3" s="340"/>
    </row>
    <row r="4" spans="1:7" x14ac:dyDescent="0.25">
      <c r="A4" s="340" t="s">
        <v>33</v>
      </c>
      <c r="B4" s="340"/>
      <c r="C4" s="340"/>
      <c r="D4" s="340"/>
      <c r="E4" s="340"/>
      <c r="F4" s="340"/>
      <c r="G4" s="340"/>
    </row>
    <row r="5" spans="1:7" x14ac:dyDescent="0.25">
      <c r="A5" s="64"/>
      <c r="B5" s="64"/>
      <c r="C5" s="64"/>
      <c r="D5" s="64"/>
      <c r="E5" s="64"/>
      <c r="F5" s="64"/>
    </row>
    <row r="6" spans="1:7" x14ac:dyDescent="0.25">
      <c r="A6" s="64"/>
      <c r="B6" s="64"/>
      <c r="C6" s="64"/>
      <c r="D6" s="64"/>
      <c r="E6" s="64"/>
      <c r="F6" s="64"/>
    </row>
    <row r="7" spans="1:7" x14ac:dyDescent="0.25">
      <c r="A7" s="64"/>
      <c r="B7" s="64"/>
      <c r="C7" s="64"/>
      <c r="D7" s="64"/>
      <c r="E7" s="64"/>
      <c r="F7" s="64"/>
    </row>
    <row r="8" spans="1:7" x14ac:dyDescent="0.25">
      <c r="A8" s="64"/>
      <c r="B8" s="64"/>
      <c r="C8" s="64"/>
      <c r="D8" s="64"/>
      <c r="E8" s="64"/>
      <c r="F8" s="64"/>
    </row>
    <row r="10" spans="1:7" ht="15.75" x14ac:dyDescent="0.25">
      <c r="A10" s="355" t="s">
        <v>57</v>
      </c>
      <c r="B10" s="355"/>
      <c r="C10" s="355"/>
      <c r="D10" s="355"/>
      <c r="E10" s="355"/>
      <c r="F10" s="355"/>
    </row>
    <row r="11" spans="1:7" ht="15.75" x14ac:dyDescent="0.25">
      <c r="A11" s="355" t="s">
        <v>58</v>
      </c>
      <c r="B11" s="355"/>
      <c r="C11" s="355"/>
      <c r="D11" s="355"/>
      <c r="E11" s="355"/>
      <c r="F11" s="355"/>
    </row>
    <row r="12" spans="1:7" ht="15.75" x14ac:dyDescent="0.25">
      <c r="A12" s="355" t="s">
        <v>1</v>
      </c>
      <c r="B12" s="355"/>
      <c r="C12" s="355"/>
      <c r="D12" s="355"/>
      <c r="E12" s="355"/>
      <c r="F12" s="355"/>
    </row>
    <row r="13" spans="1:7" x14ac:dyDescent="0.25">
      <c r="B13" s="66"/>
      <c r="C13" s="66"/>
      <c r="D13" s="85"/>
    </row>
    <row r="14" spans="1:7" x14ac:dyDescent="0.25">
      <c r="D14" s="88">
        <v>2024</v>
      </c>
      <c r="E14" s="68"/>
      <c r="F14" s="88">
        <v>2023</v>
      </c>
    </row>
    <row r="15" spans="1:7" x14ac:dyDescent="0.25">
      <c r="A15" s="65" t="s">
        <v>59</v>
      </c>
      <c r="B15" s="89"/>
      <c r="C15" s="89"/>
      <c r="D15" s="90"/>
      <c r="E15" s="91"/>
      <c r="F15" s="90"/>
    </row>
    <row r="16" spans="1:7" customFormat="1" hidden="1" x14ac:dyDescent="0.25">
      <c r="A16" s="92"/>
      <c r="B16" s="4" t="s">
        <v>60</v>
      </c>
      <c r="C16" s="1"/>
      <c r="D16" s="93">
        <v>0</v>
      </c>
      <c r="E16" s="94"/>
      <c r="F16" s="93">
        <v>0</v>
      </c>
      <c r="G16" s="92"/>
    </row>
    <row r="17" spans="1:10" customFormat="1" hidden="1" x14ac:dyDescent="0.25">
      <c r="A17" s="92"/>
      <c r="B17" s="4" t="s">
        <v>61</v>
      </c>
      <c r="C17" s="1"/>
      <c r="D17" s="93">
        <v>0</v>
      </c>
      <c r="E17" s="94"/>
      <c r="F17" s="93">
        <v>0</v>
      </c>
      <c r="G17" s="92"/>
    </row>
    <row r="18" spans="1:10" customFormat="1" x14ac:dyDescent="0.25">
      <c r="A18" s="92"/>
      <c r="B18" s="4" t="s">
        <v>62</v>
      </c>
      <c r="C18" s="1"/>
      <c r="D18" s="95">
        <v>295398938.5</v>
      </c>
      <c r="E18" s="94"/>
      <c r="F18" s="93">
        <v>251301293.11000001</v>
      </c>
      <c r="G18" s="92"/>
    </row>
    <row r="19" spans="1:10" x14ac:dyDescent="0.25">
      <c r="B19" s="4" t="s">
        <v>63</v>
      </c>
      <c r="D19" s="96">
        <v>514284449.95999998</v>
      </c>
      <c r="E19" s="97"/>
      <c r="F19" s="85">
        <v>625449113.63</v>
      </c>
    </row>
    <row r="20" spans="1:10" customFormat="1" hidden="1" x14ac:dyDescent="0.25">
      <c r="A20" s="92"/>
      <c r="B20" s="4" t="s">
        <v>64</v>
      </c>
      <c r="C20" s="1"/>
      <c r="D20" s="98">
        <v>0</v>
      </c>
      <c r="E20" s="94"/>
      <c r="F20" s="93">
        <v>0</v>
      </c>
      <c r="G20" s="92"/>
    </row>
    <row r="21" spans="1:10" customFormat="1" hidden="1" x14ac:dyDescent="0.25">
      <c r="A21" s="92"/>
      <c r="B21" s="4" t="s">
        <v>65</v>
      </c>
      <c r="C21" s="1"/>
      <c r="D21" s="98">
        <v>0</v>
      </c>
      <c r="E21" s="94"/>
      <c r="F21" s="93">
        <v>0</v>
      </c>
      <c r="G21" s="92"/>
    </row>
    <row r="22" spans="1:10" customFormat="1" hidden="1" x14ac:dyDescent="0.25">
      <c r="A22" s="92"/>
      <c r="B22" s="4" t="s">
        <v>66</v>
      </c>
      <c r="C22" s="1"/>
      <c r="D22" s="98">
        <v>0</v>
      </c>
      <c r="E22" s="94"/>
      <c r="F22" s="93">
        <v>0</v>
      </c>
      <c r="G22" s="92"/>
    </row>
    <row r="23" spans="1:10" customFormat="1" x14ac:dyDescent="0.25">
      <c r="A23" s="92"/>
      <c r="B23" s="4" t="s">
        <v>67</v>
      </c>
      <c r="C23" s="1"/>
      <c r="D23" s="98">
        <v>15159819.060000001</v>
      </c>
      <c r="E23" s="94"/>
      <c r="F23" s="93">
        <v>12014827.24</v>
      </c>
      <c r="G23" s="92"/>
      <c r="H23" s="99"/>
    </row>
    <row r="24" spans="1:10" customFormat="1" ht="30" hidden="1" x14ac:dyDescent="0.25">
      <c r="A24" s="92"/>
      <c r="B24" s="4" t="s">
        <v>68</v>
      </c>
      <c r="C24" s="1"/>
      <c r="D24" s="93">
        <v>0</v>
      </c>
      <c r="E24" s="94"/>
      <c r="F24" s="93">
        <v>0</v>
      </c>
      <c r="G24" s="92"/>
    </row>
    <row r="25" spans="1:10" x14ac:dyDescent="0.25">
      <c r="B25" s="4" t="s">
        <v>69</v>
      </c>
      <c r="D25" s="85">
        <v>-198197787.12</v>
      </c>
      <c r="E25" s="97"/>
      <c r="F25" s="85">
        <v>-202646755.00999999</v>
      </c>
    </row>
    <row r="26" spans="1:10" customFormat="1" x14ac:dyDescent="0.25">
      <c r="A26" s="92"/>
      <c r="B26" s="4" t="s">
        <v>70</v>
      </c>
      <c r="C26" s="1"/>
      <c r="D26" s="100">
        <v>-27176552.699999999</v>
      </c>
      <c r="E26" s="94"/>
      <c r="F26" s="100">
        <v>-27304841.16</v>
      </c>
      <c r="G26" s="92"/>
      <c r="H26" s="99"/>
    </row>
    <row r="27" spans="1:10" customFormat="1" x14ac:dyDescent="0.25">
      <c r="A27" s="92"/>
      <c r="B27" s="4" t="s">
        <v>71</v>
      </c>
      <c r="C27" s="1"/>
      <c r="D27" s="100">
        <v>0</v>
      </c>
      <c r="E27" s="94"/>
      <c r="F27" s="100">
        <v>0</v>
      </c>
      <c r="G27" s="92"/>
    </row>
    <row r="28" spans="1:10" x14ac:dyDescent="0.25">
      <c r="B28" s="4" t="s">
        <v>72</v>
      </c>
      <c r="D28" s="85">
        <v>-28480157.170000002</v>
      </c>
      <c r="E28" s="97"/>
      <c r="F28" s="85">
        <v>-30990333.84</v>
      </c>
    </row>
    <row r="29" spans="1:10" customFormat="1" x14ac:dyDescent="0.25">
      <c r="A29" s="92"/>
      <c r="B29" s="4" t="s">
        <v>73</v>
      </c>
      <c r="C29" s="1"/>
      <c r="D29" s="93">
        <v>0</v>
      </c>
      <c r="E29" s="94"/>
      <c r="F29" s="93">
        <v>0</v>
      </c>
      <c r="G29" s="92"/>
    </row>
    <row r="30" spans="1:10" customFormat="1" x14ac:dyDescent="0.25">
      <c r="A30" s="92"/>
      <c r="B30" s="4" t="s">
        <v>74</v>
      </c>
      <c r="C30" s="1"/>
      <c r="D30" s="93">
        <v>0</v>
      </c>
      <c r="E30" s="94"/>
      <c r="F30" s="93">
        <v>0</v>
      </c>
      <c r="G30" s="92"/>
      <c r="J30" s="101"/>
    </row>
    <row r="31" spans="1:10" x14ac:dyDescent="0.25">
      <c r="B31" s="4" t="s">
        <v>75</v>
      </c>
      <c r="D31" s="102">
        <f>-414364351.92-19400</f>
        <v>-414383751.92000002</v>
      </c>
      <c r="E31" s="97"/>
      <c r="F31" s="102">
        <v>-447823597.06999999</v>
      </c>
      <c r="G31" s="103"/>
      <c r="H31" s="101"/>
      <c r="I31" s="101"/>
      <c r="J31" s="3"/>
    </row>
    <row r="32" spans="1:10" x14ac:dyDescent="0.25">
      <c r="A32" s="65" t="s">
        <v>76</v>
      </c>
      <c r="D32" s="104">
        <f>SUM(D16:D31)</f>
        <v>156604958.60999995</v>
      </c>
      <c r="E32" s="97"/>
      <c r="F32" s="104">
        <f>SUM(F16:F31)</f>
        <v>179999706.90000004</v>
      </c>
      <c r="H32" s="3"/>
      <c r="I32" s="3"/>
      <c r="J32" s="3"/>
    </row>
    <row r="33" spans="1:10" x14ac:dyDescent="0.25">
      <c r="B33" s="1" t="s">
        <v>8</v>
      </c>
      <c r="E33" s="71"/>
      <c r="F33" s="49"/>
      <c r="H33" s="3"/>
      <c r="I33" s="3"/>
      <c r="J33" s="3"/>
    </row>
    <row r="34" spans="1:10" x14ac:dyDescent="0.25">
      <c r="A34" s="65" t="s">
        <v>77</v>
      </c>
      <c r="B34" s="89"/>
      <c r="C34" s="89"/>
      <c r="D34" s="105"/>
      <c r="E34" s="71"/>
      <c r="F34" s="105"/>
      <c r="H34" s="106"/>
      <c r="I34" s="3"/>
      <c r="J34" s="3"/>
    </row>
    <row r="35" spans="1:10" customFormat="1" hidden="1" x14ac:dyDescent="0.25">
      <c r="A35" s="92"/>
      <c r="B35" s="4" t="s">
        <v>78</v>
      </c>
      <c r="C35" s="1"/>
      <c r="D35" s="93"/>
      <c r="E35" s="94"/>
      <c r="F35" s="93"/>
      <c r="G35" s="92"/>
    </row>
    <row r="36" spans="1:10" customFormat="1" hidden="1" x14ac:dyDescent="0.25">
      <c r="A36" s="92"/>
      <c r="B36" s="4" t="s">
        <v>79</v>
      </c>
      <c r="C36" s="1"/>
      <c r="D36" s="93"/>
      <c r="E36" s="94"/>
      <c r="F36" s="93"/>
      <c r="G36" s="92"/>
    </row>
    <row r="37" spans="1:10" customFormat="1" ht="30" hidden="1" x14ac:dyDescent="0.25">
      <c r="A37" s="92"/>
      <c r="B37" s="4" t="s">
        <v>80</v>
      </c>
      <c r="C37" s="1"/>
      <c r="D37" s="93"/>
      <c r="E37" s="94"/>
      <c r="F37" s="93"/>
      <c r="G37" s="92"/>
    </row>
    <row r="38" spans="1:10" customFormat="1" hidden="1" x14ac:dyDescent="0.25">
      <c r="A38" s="92"/>
      <c r="B38" s="4" t="s">
        <v>81</v>
      </c>
      <c r="C38" s="1"/>
      <c r="D38" s="93"/>
      <c r="E38" s="94"/>
      <c r="F38" s="93"/>
      <c r="G38" s="92"/>
    </row>
    <row r="39" spans="1:10" customFormat="1" ht="30" hidden="1" x14ac:dyDescent="0.25">
      <c r="A39" s="92"/>
      <c r="B39" s="4" t="s">
        <v>82</v>
      </c>
      <c r="C39" s="1"/>
      <c r="D39" s="93"/>
      <c r="E39" s="94"/>
      <c r="F39" s="93"/>
      <c r="G39" s="92"/>
    </row>
    <row r="40" spans="1:10" customFormat="1" hidden="1" x14ac:dyDescent="0.25">
      <c r="A40" s="92"/>
      <c r="B40" s="4" t="s">
        <v>67</v>
      </c>
      <c r="C40" s="1"/>
      <c r="D40" s="93"/>
      <c r="E40" s="94"/>
      <c r="F40" s="93"/>
      <c r="G40" s="92"/>
    </row>
    <row r="41" spans="1:10" customFormat="1" hidden="1" x14ac:dyDescent="0.25">
      <c r="A41" s="107"/>
      <c r="B41" s="108"/>
      <c r="C41" s="92"/>
      <c r="D41" s="93"/>
      <c r="E41" s="109"/>
      <c r="F41" s="93"/>
      <c r="G41" s="92"/>
    </row>
    <row r="42" spans="1:10" x14ac:dyDescent="0.25">
      <c r="B42" s="4" t="s">
        <v>83</v>
      </c>
      <c r="D42" s="105">
        <v>-36366336.990000002</v>
      </c>
      <c r="E42" s="97"/>
      <c r="F42" s="105">
        <v>-36228078.939999998</v>
      </c>
    </row>
    <row r="43" spans="1:10" hidden="1" x14ac:dyDescent="0.25">
      <c r="B43" s="4" t="s">
        <v>84</v>
      </c>
      <c r="D43" s="110">
        <v>0</v>
      </c>
      <c r="E43" s="97"/>
      <c r="F43" s="110">
        <v>0</v>
      </c>
    </row>
    <row r="44" spans="1:10" customFormat="1" ht="30" hidden="1" x14ac:dyDescent="0.25">
      <c r="A44" s="92"/>
      <c r="B44" s="4" t="s">
        <v>85</v>
      </c>
      <c r="C44" s="1"/>
      <c r="D44" s="111">
        <v>0</v>
      </c>
      <c r="E44" s="94"/>
      <c r="F44" s="111">
        <v>0</v>
      </c>
      <c r="G44" s="92"/>
    </row>
    <row r="45" spans="1:10" customFormat="1" ht="30" hidden="1" x14ac:dyDescent="0.25">
      <c r="A45" s="92"/>
      <c r="B45" s="4" t="s">
        <v>86</v>
      </c>
      <c r="C45" s="1"/>
      <c r="D45" s="111">
        <v>0</v>
      </c>
      <c r="E45" s="94"/>
      <c r="F45" s="111">
        <v>0</v>
      </c>
      <c r="G45" s="92"/>
    </row>
    <row r="46" spans="1:10" customFormat="1" ht="30" hidden="1" x14ac:dyDescent="0.25">
      <c r="A46" s="92"/>
      <c r="B46" s="4" t="s">
        <v>87</v>
      </c>
      <c r="C46" s="1"/>
      <c r="D46" s="111">
        <v>0</v>
      </c>
      <c r="E46" s="94"/>
      <c r="F46" s="111">
        <v>0</v>
      </c>
      <c r="G46" s="92"/>
    </row>
    <row r="47" spans="1:10" customFormat="1" hidden="1" x14ac:dyDescent="0.25">
      <c r="A47" s="92"/>
      <c r="B47" s="4" t="s">
        <v>88</v>
      </c>
      <c r="C47" s="1"/>
      <c r="D47" s="111">
        <v>0</v>
      </c>
      <c r="E47" s="94"/>
      <c r="F47" s="111">
        <v>0</v>
      </c>
      <c r="G47" s="92"/>
    </row>
    <row r="48" spans="1:10" customFormat="1" x14ac:dyDescent="0.25">
      <c r="A48" s="92"/>
      <c r="B48" s="4" t="s">
        <v>89</v>
      </c>
      <c r="C48" s="1"/>
      <c r="D48" s="111">
        <v>-143014431.99000001</v>
      </c>
      <c r="E48" s="94"/>
      <c r="F48" s="111">
        <v>-149442656.37</v>
      </c>
      <c r="G48" s="92"/>
    </row>
    <row r="49" spans="1:7" customFormat="1" x14ac:dyDescent="0.25">
      <c r="A49" s="92"/>
      <c r="B49" s="4" t="s">
        <v>75</v>
      </c>
      <c r="C49" s="1"/>
      <c r="D49" s="112"/>
      <c r="E49" s="94"/>
      <c r="F49" s="112">
        <v>0</v>
      </c>
      <c r="G49" s="113"/>
    </row>
    <row r="50" spans="1:7" s="117" customFormat="1" x14ac:dyDescent="0.25">
      <c r="A50" s="65" t="s">
        <v>90</v>
      </c>
      <c r="B50" s="114"/>
      <c r="C50" s="114"/>
      <c r="D50" s="115">
        <f>SUM(D34:D49)</f>
        <v>-179380768.98000002</v>
      </c>
      <c r="E50" s="116"/>
      <c r="F50" s="115">
        <f>SUM(F34:F49)</f>
        <v>-185670735.31</v>
      </c>
      <c r="G50" s="114"/>
    </row>
    <row r="51" spans="1:7" customFormat="1" hidden="1" x14ac:dyDescent="0.25">
      <c r="A51" s="107" t="s">
        <v>91</v>
      </c>
      <c r="B51" s="118"/>
      <c r="C51" s="118"/>
      <c r="D51" s="115"/>
      <c r="E51" s="71"/>
      <c r="F51" s="115"/>
      <c r="G51" s="1"/>
    </row>
    <row r="52" spans="1:7" customFormat="1" hidden="1" x14ac:dyDescent="0.25">
      <c r="A52" s="92"/>
      <c r="B52" s="4" t="s">
        <v>92</v>
      </c>
      <c r="C52" s="1"/>
      <c r="D52" s="111">
        <v>0</v>
      </c>
      <c r="E52" s="94"/>
      <c r="F52" s="111">
        <v>0</v>
      </c>
      <c r="G52" s="92"/>
    </row>
    <row r="53" spans="1:7" customFormat="1" hidden="1" x14ac:dyDescent="0.25">
      <c r="A53" s="92"/>
      <c r="B53" s="4" t="s">
        <v>93</v>
      </c>
      <c r="C53" s="1"/>
      <c r="D53" s="111">
        <v>0</v>
      </c>
      <c r="E53" s="94"/>
      <c r="F53" s="111">
        <v>0</v>
      </c>
      <c r="G53" s="92"/>
    </row>
    <row r="54" spans="1:7" customFormat="1" hidden="1" x14ac:dyDescent="0.25">
      <c r="A54" s="92"/>
      <c r="B54" s="4" t="s">
        <v>94</v>
      </c>
      <c r="C54" s="1"/>
      <c r="D54" s="111">
        <v>0</v>
      </c>
      <c r="E54" s="94"/>
      <c r="F54" s="111">
        <v>0</v>
      </c>
      <c r="G54" s="92"/>
    </row>
    <row r="55" spans="1:7" customFormat="1" ht="30" hidden="1" x14ac:dyDescent="0.25">
      <c r="A55" s="92"/>
      <c r="B55" s="4" t="s">
        <v>95</v>
      </c>
      <c r="C55" s="1"/>
      <c r="D55" s="111">
        <v>0</v>
      </c>
      <c r="E55" s="94"/>
      <c r="F55" s="111">
        <v>0</v>
      </c>
      <c r="G55" s="92"/>
    </row>
    <row r="56" spans="1:7" customFormat="1" hidden="1" x14ac:dyDescent="0.25">
      <c r="A56" s="92"/>
      <c r="B56" s="4" t="s">
        <v>67</v>
      </c>
      <c r="C56" s="1"/>
      <c r="D56" s="111">
        <v>0</v>
      </c>
      <c r="E56" s="94"/>
      <c r="F56" s="111">
        <v>0</v>
      </c>
      <c r="G56" s="92"/>
    </row>
    <row r="57" spans="1:7" customFormat="1" hidden="1" x14ac:dyDescent="0.25">
      <c r="A57" s="107"/>
      <c r="B57" s="108"/>
      <c r="C57" s="92"/>
      <c r="D57" s="111"/>
      <c r="E57" s="109"/>
      <c r="F57" s="111"/>
      <c r="G57" s="92"/>
    </row>
    <row r="58" spans="1:7" customFormat="1" ht="30" hidden="1" x14ac:dyDescent="0.25">
      <c r="A58" s="92"/>
      <c r="B58" s="4" t="s">
        <v>96</v>
      </c>
      <c r="C58" s="1"/>
      <c r="D58" s="111">
        <v>0</v>
      </c>
      <c r="E58" s="94"/>
      <c r="F58" s="111">
        <v>0</v>
      </c>
      <c r="G58" s="92"/>
    </row>
    <row r="59" spans="1:7" customFormat="1" ht="30" hidden="1" x14ac:dyDescent="0.25">
      <c r="A59" s="92"/>
      <c r="B59" s="4" t="s">
        <v>97</v>
      </c>
      <c r="C59" s="1"/>
      <c r="D59" s="111">
        <v>0</v>
      </c>
      <c r="E59" s="94"/>
      <c r="F59" s="111">
        <v>0</v>
      </c>
      <c r="G59" s="92"/>
    </row>
    <row r="60" spans="1:7" customFormat="1" hidden="1" x14ac:dyDescent="0.25">
      <c r="A60" s="92"/>
      <c r="B60" s="4" t="s">
        <v>98</v>
      </c>
      <c r="C60" s="1"/>
      <c r="D60" s="111">
        <v>0</v>
      </c>
      <c r="E60" s="94"/>
      <c r="F60" s="111">
        <v>0</v>
      </c>
      <c r="G60" s="92"/>
    </row>
    <row r="61" spans="1:7" customFormat="1" hidden="1" x14ac:dyDescent="0.25">
      <c r="A61" s="92"/>
      <c r="B61" s="4" t="s">
        <v>99</v>
      </c>
      <c r="C61" s="1"/>
      <c r="D61" s="111">
        <v>0</v>
      </c>
      <c r="E61" s="94"/>
      <c r="F61" s="111">
        <v>0</v>
      </c>
      <c r="G61" s="92"/>
    </row>
    <row r="62" spans="1:7" customFormat="1" ht="30" hidden="1" x14ac:dyDescent="0.25">
      <c r="A62" s="92"/>
      <c r="B62" s="4" t="s">
        <v>100</v>
      </c>
      <c r="C62" s="1"/>
      <c r="D62" s="111">
        <v>0</v>
      </c>
      <c r="E62" s="94"/>
      <c r="F62" s="111">
        <v>0</v>
      </c>
      <c r="G62" s="92"/>
    </row>
    <row r="63" spans="1:7" customFormat="1" hidden="1" x14ac:dyDescent="0.25">
      <c r="A63" s="92"/>
      <c r="B63" s="4" t="s">
        <v>75</v>
      </c>
      <c r="C63" s="1"/>
      <c r="D63" s="111">
        <v>0</v>
      </c>
      <c r="E63" s="94"/>
      <c r="F63" s="111">
        <v>0</v>
      </c>
      <c r="G63" s="113"/>
    </row>
    <row r="64" spans="1:7" customFormat="1" hidden="1" x14ac:dyDescent="0.25">
      <c r="A64" s="107" t="s">
        <v>101</v>
      </c>
      <c r="B64" s="92"/>
      <c r="C64" s="92"/>
      <c r="D64" s="115">
        <f>SUM(D52:D63)</f>
        <v>0</v>
      </c>
      <c r="E64" s="94"/>
      <c r="F64" s="115">
        <f>SUM(F52:F63)</f>
        <v>0</v>
      </c>
      <c r="G64" s="92"/>
    </row>
    <row r="65" spans="1:10" customFormat="1" x14ac:dyDescent="0.25">
      <c r="A65" s="107"/>
      <c r="B65" s="92"/>
      <c r="C65" s="92"/>
      <c r="D65" s="111"/>
      <c r="E65" s="109"/>
      <c r="F65" s="111"/>
      <c r="G65" s="92"/>
    </row>
    <row r="66" spans="1:10" x14ac:dyDescent="0.25">
      <c r="A66" s="86" t="s">
        <v>102</v>
      </c>
      <c r="D66" s="119">
        <f>+D32+D50</f>
        <v>-22775810.370000064</v>
      </c>
      <c r="E66" s="97"/>
      <c r="F66" s="105">
        <f>+F32+F50</f>
        <v>-5671028.4099999666</v>
      </c>
    </row>
    <row r="67" spans="1:10" x14ac:dyDescent="0.25">
      <c r="A67" s="1" t="s">
        <v>103</v>
      </c>
      <c r="D67" s="120">
        <v>497372909.37</v>
      </c>
      <c r="E67" s="97"/>
      <c r="F67" s="105">
        <v>503043937</v>
      </c>
    </row>
    <row r="68" spans="1:10" ht="15.75" thickBot="1" x14ac:dyDescent="0.3">
      <c r="A68" s="65" t="s">
        <v>104</v>
      </c>
      <c r="D68" s="121">
        <f>SUM(D66:D67)</f>
        <v>474597098.99999994</v>
      </c>
      <c r="E68" s="122"/>
      <c r="F68" s="123">
        <f>SUM(F66:F67)</f>
        <v>497372908.59000003</v>
      </c>
      <c r="I68" s="124"/>
    </row>
    <row r="69" spans="1:10" ht="15.75" thickTop="1" x14ac:dyDescent="0.25">
      <c r="A69" s="65"/>
      <c r="D69" s="125"/>
      <c r="E69" s="122"/>
      <c r="F69" s="126"/>
      <c r="I69" s="124"/>
    </row>
    <row r="70" spans="1:10" x14ac:dyDescent="0.25">
      <c r="A70" s="65"/>
      <c r="D70" s="125"/>
      <c r="E70" s="122"/>
      <c r="F70" s="126"/>
      <c r="I70" s="124"/>
    </row>
    <row r="71" spans="1:10" ht="31.5" customHeight="1" x14ac:dyDescent="0.25">
      <c r="A71" s="344" t="s">
        <v>53</v>
      </c>
      <c r="B71" s="344"/>
      <c r="C71" s="344"/>
      <c r="D71" s="344"/>
      <c r="E71" s="344"/>
      <c r="F71" s="344"/>
      <c r="G71" s="127"/>
      <c r="H71" s="127"/>
      <c r="I71" s="127"/>
      <c r="J71" s="127"/>
    </row>
    <row r="72" spans="1:10" ht="17.25" x14ac:dyDescent="0.3">
      <c r="A72" s="32"/>
      <c r="B72" s="33"/>
      <c r="C72" s="34"/>
      <c r="D72" s="34"/>
      <c r="E72" s="35"/>
      <c r="F72" s="11"/>
      <c r="G72" s="108"/>
      <c r="H72" s="128"/>
      <c r="I72" s="4"/>
      <c r="J72" s="4"/>
    </row>
    <row r="73" spans="1:10" ht="17.25" x14ac:dyDescent="0.3">
      <c r="A73" s="32"/>
      <c r="B73" s="33"/>
      <c r="C73" s="34"/>
      <c r="D73" s="34"/>
      <c r="E73" s="35"/>
      <c r="F73" s="11"/>
      <c r="G73" s="108"/>
      <c r="H73" s="4"/>
      <c r="I73" s="4"/>
      <c r="J73" s="4"/>
    </row>
    <row r="74" spans="1:10" ht="35.25" customHeight="1" x14ac:dyDescent="0.25">
      <c r="A74" s="344" t="s">
        <v>35</v>
      </c>
      <c r="B74" s="344"/>
      <c r="C74" s="344"/>
      <c r="D74" s="344"/>
      <c r="E74" s="344"/>
      <c r="F74" s="344"/>
      <c r="G74" s="127"/>
      <c r="H74" s="127"/>
      <c r="I74" s="127"/>
      <c r="J74" s="127"/>
    </row>
    <row r="75" spans="1:10" ht="17.25" x14ac:dyDescent="0.3">
      <c r="A75" s="32"/>
      <c r="B75" s="36"/>
      <c r="C75" s="129"/>
      <c r="D75" s="130"/>
      <c r="E75" s="131"/>
      <c r="F75" s="11"/>
      <c r="G75" s="108"/>
      <c r="H75" s="4"/>
      <c r="I75" s="4"/>
      <c r="J75" s="4"/>
    </row>
    <row r="76" spans="1:10" ht="17.25" x14ac:dyDescent="0.3">
      <c r="A76" s="32"/>
      <c r="B76" s="36"/>
      <c r="C76" s="37"/>
      <c r="D76" s="38"/>
      <c r="E76" s="39"/>
      <c r="F76" s="11"/>
      <c r="G76" s="108"/>
      <c r="H76" s="4"/>
      <c r="I76" s="4"/>
      <c r="J76" s="4"/>
    </row>
    <row r="77" spans="1:10" ht="43.5" customHeight="1" x14ac:dyDescent="0.25">
      <c r="A77" s="345" t="s">
        <v>105</v>
      </c>
      <c r="B77" s="345"/>
      <c r="C77" s="342" t="s">
        <v>106</v>
      </c>
      <c r="D77" s="342"/>
      <c r="E77" s="342"/>
      <c r="F77" s="342"/>
      <c r="G77" s="132"/>
      <c r="H77" s="132"/>
      <c r="I77" s="132"/>
      <c r="J77" s="132"/>
    </row>
    <row r="78" spans="1:10" ht="18.75" x14ac:dyDescent="0.25">
      <c r="A78" s="5"/>
      <c r="B78" s="5"/>
      <c r="C78" s="5"/>
      <c r="D78" s="46"/>
      <c r="E78" s="5"/>
      <c r="F78" s="5"/>
    </row>
    <row r="88" spans="4:6" x14ac:dyDescent="0.25">
      <c r="D88" s="119"/>
      <c r="E88" s="133"/>
      <c r="F88" s="133"/>
    </row>
    <row r="89" spans="4:6" x14ac:dyDescent="0.25">
      <c r="D89" s="119"/>
      <c r="E89" s="133"/>
      <c r="F89" s="133"/>
    </row>
    <row r="90" spans="4:6" x14ac:dyDescent="0.25">
      <c r="D90" s="119"/>
      <c r="E90" s="133"/>
      <c r="F90" s="133"/>
    </row>
    <row r="91" spans="4:6" x14ac:dyDescent="0.25">
      <c r="D91" s="119"/>
      <c r="E91" s="133"/>
      <c r="F91" s="133"/>
    </row>
    <row r="92" spans="4:6" x14ac:dyDescent="0.25">
      <c r="D92" s="119"/>
      <c r="E92" s="133"/>
      <c r="F92" s="133"/>
    </row>
    <row r="93" spans="4:6" x14ac:dyDescent="0.25">
      <c r="D93" s="119"/>
      <c r="E93" s="133"/>
      <c r="F93" s="133"/>
    </row>
    <row r="94" spans="4:6" x14ac:dyDescent="0.25">
      <c r="D94" s="119"/>
      <c r="E94" s="133"/>
      <c r="F94" s="133"/>
    </row>
    <row r="95" spans="4:6" x14ac:dyDescent="0.25">
      <c r="D95" s="119"/>
      <c r="E95" s="133"/>
      <c r="F95" s="133"/>
    </row>
    <row r="96" spans="4:6" x14ac:dyDescent="0.25">
      <c r="D96" s="119"/>
      <c r="E96" s="133"/>
      <c r="F96" s="133"/>
    </row>
    <row r="97" spans="4:6" x14ac:dyDescent="0.25">
      <c r="D97" s="119"/>
      <c r="E97" s="133"/>
      <c r="F97" s="133"/>
    </row>
    <row r="98" spans="4:6" x14ac:dyDescent="0.25">
      <c r="D98" s="119"/>
      <c r="E98" s="133"/>
      <c r="F98" s="133"/>
    </row>
  </sheetData>
  <mergeCells count="10">
    <mergeCell ref="A71:F71"/>
    <mergeCell ref="A74:F74"/>
    <mergeCell ref="A77:B77"/>
    <mergeCell ref="C77:F77"/>
    <mergeCell ref="A2:G2"/>
    <mergeCell ref="A3:G3"/>
    <mergeCell ref="A4:G4"/>
    <mergeCell ref="A10:F10"/>
    <mergeCell ref="A11:F11"/>
    <mergeCell ref="A12:F12"/>
  </mergeCells>
  <pageMargins left="0.70866141732283472" right="0.70866141732283472" top="1.1417322834645669" bottom="0.74803149606299213" header="0.31496062992125984" footer="0.31496062992125984"/>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B628-E4A7-43DF-A4B8-2BD87D61219A}">
  <dimension ref="A2:N42"/>
  <sheetViews>
    <sheetView topLeftCell="A20" workbookViewId="0">
      <selection activeCell="M29" sqref="M29"/>
    </sheetView>
  </sheetViews>
  <sheetFormatPr baseColWidth="10" defaultColWidth="11.42578125" defaultRowHeight="15" x14ac:dyDescent="0.25"/>
  <cols>
    <col min="1" max="1" width="2" style="4" customWidth="1"/>
    <col min="2" max="2" width="1.28515625" style="4" customWidth="1"/>
    <col min="3" max="3" width="50.7109375" style="4" bestFit="1" customWidth="1"/>
    <col min="4" max="4" width="1.7109375" style="4" customWidth="1"/>
    <col min="5" max="5" width="18.28515625" style="108" bestFit="1" customWidth="1"/>
    <col min="6" max="6" width="1.7109375" style="108" customWidth="1"/>
    <col min="7" max="7" width="0.85546875" style="108" customWidth="1"/>
    <col min="8" max="8" width="0.5703125" style="108" customWidth="1"/>
    <col min="9" max="9" width="18.42578125" style="4" bestFit="1" customWidth="1"/>
    <col min="10" max="10" width="1.7109375" style="4" customWidth="1"/>
    <col min="11" max="11" width="18.42578125" style="4" bestFit="1" customWidth="1"/>
    <col min="12" max="12" width="3.7109375" style="4" hidden="1" customWidth="1"/>
    <col min="13" max="13" width="17.42578125" style="4" customWidth="1"/>
    <col min="14" max="16384" width="11.42578125" style="166"/>
  </cols>
  <sheetData>
    <row r="2" spans="1:13" ht="15.75" x14ac:dyDescent="0.25">
      <c r="A2" s="341" t="s">
        <v>31</v>
      </c>
      <c r="B2" s="341"/>
      <c r="C2" s="341"/>
      <c r="D2" s="341"/>
      <c r="E2" s="341"/>
      <c r="F2" s="341"/>
      <c r="G2" s="341"/>
      <c r="H2" s="341"/>
      <c r="I2" s="341"/>
      <c r="J2" s="341"/>
      <c r="K2" s="341"/>
    </row>
    <row r="3" spans="1:13" x14ac:dyDescent="0.25">
      <c r="A3" s="340" t="s">
        <v>32</v>
      </c>
      <c r="B3" s="340"/>
      <c r="C3" s="340"/>
      <c r="D3" s="340"/>
      <c r="E3" s="340"/>
      <c r="F3" s="340"/>
      <c r="G3" s="340"/>
      <c r="H3" s="340"/>
      <c r="I3" s="340"/>
      <c r="J3" s="340"/>
      <c r="K3" s="340"/>
    </row>
    <row r="4" spans="1:13" x14ac:dyDescent="0.25">
      <c r="A4" s="340" t="s">
        <v>33</v>
      </c>
      <c r="B4" s="340"/>
      <c r="C4" s="340"/>
      <c r="D4" s="340"/>
      <c r="E4" s="340"/>
      <c r="F4" s="340"/>
      <c r="G4" s="340"/>
      <c r="H4" s="340"/>
      <c r="I4" s="340"/>
      <c r="J4" s="340"/>
      <c r="K4" s="340"/>
    </row>
    <row r="5" spans="1:13" x14ac:dyDescent="0.25">
      <c r="C5" s="64"/>
      <c r="D5" s="64"/>
      <c r="E5" s="64"/>
      <c r="F5" s="64"/>
      <c r="G5" s="64"/>
      <c r="H5" s="64"/>
      <c r="I5" s="64"/>
      <c r="J5" s="64"/>
      <c r="K5" s="64"/>
    </row>
    <row r="6" spans="1:13" x14ac:dyDescent="0.25">
      <c r="C6" s="64"/>
      <c r="D6" s="64"/>
      <c r="E6" s="64"/>
      <c r="F6" s="64"/>
      <c r="G6" s="64"/>
      <c r="H6" s="64"/>
      <c r="I6" s="64"/>
      <c r="J6" s="64"/>
      <c r="K6" s="64"/>
    </row>
    <row r="9" spans="1:13" ht="15.75" x14ac:dyDescent="0.25">
      <c r="B9" s="357"/>
      <c r="C9" s="357"/>
      <c r="D9" s="357"/>
      <c r="E9" s="357"/>
      <c r="F9" s="357"/>
      <c r="G9" s="357"/>
      <c r="H9" s="357"/>
      <c r="I9" s="357"/>
      <c r="J9" s="357"/>
      <c r="K9" s="357"/>
    </row>
    <row r="10" spans="1:13" ht="15.75" x14ac:dyDescent="0.25">
      <c r="A10" s="357" t="s">
        <v>141</v>
      </c>
      <c r="B10" s="357"/>
      <c r="C10" s="357"/>
      <c r="D10" s="357"/>
      <c r="E10" s="357"/>
      <c r="F10" s="357"/>
      <c r="G10" s="357"/>
      <c r="H10" s="357"/>
      <c r="I10" s="357"/>
      <c r="J10" s="357"/>
      <c r="K10" s="357"/>
    </row>
    <row r="11" spans="1:13" ht="15.75" x14ac:dyDescent="0.25">
      <c r="A11" s="357" t="s">
        <v>38</v>
      </c>
      <c r="B11" s="357"/>
      <c r="C11" s="357"/>
      <c r="D11" s="357"/>
      <c r="E11" s="357"/>
      <c r="F11" s="357"/>
      <c r="G11" s="357"/>
      <c r="H11" s="357"/>
      <c r="I11" s="357"/>
      <c r="J11" s="357"/>
      <c r="K11" s="357"/>
    </row>
    <row r="12" spans="1:13" ht="15.75" x14ac:dyDescent="0.25">
      <c r="A12" s="357" t="s">
        <v>1</v>
      </c>
      <c r="B12" s="357"/>
      <c r="C12" s="357"/>
      <c r="D12" s="357"/>
      <c r="E12" s="357"/>
      <c r="F12" s="357"/>
      <c r="G12" s="357"/>
      <c r="H12" s="357"/>
      <c r="I12" s="357"/>
      <c r="J12" s="357"/>
      <c r="K12" s="357"/>
    </row>
    <row r="13" spans="1:13" x14ac:dyDescent="0.25">
      <c r="C13" s="167"/>
      <c r="D13" s="167"/>
      <c r="G13" s="167"/>
      <c r="J13" s="167"/>
    </row>
    <row r="14" spans="1:13" ht="30" x14ac:dyDescent="0.25">
      <c r="E14" s="168" t="s">
        <v>142</v>
      </c>
      <c r="F14" s="168"/>
      <c r="G14" s="169"/>
      <c r="H14" s="168"/>
      <c r="I14" s="168" t="s">
        <v>143</v>
      </c>
      <c r="J14" s="168"/>
      <c r="K14" s="168" t="s">
        <v>144</v>
      </c>
      <c r="L14" s="128"/>
    </row>
    <row r="15" spans="1:13" s="176" customFormat="1" x14ac:dyDescent="0.25">
      <c r="A15" s="108"/>
      <c r="B15" s="170"/>
      <c r="C15" s="170" t="s">
        <v>145</v>
      </c>
      <c r="D15" s="170"/>
      <c r="E15" s="171">
        <v>1014524280</v>
      </c>
      <c r="F15" s="172"/>
      <c r="G15" s="173"/>
      <c r="H15" s="172"/>
      <c r="I15" s="174">
        <v>2460371872</v>
      </c>
      <c r="J15" s="174"/>
      <c r="K15" s="174">
        <f>SUM(E15,I15)</f>
        <v>3474896152</v>
      </c>
      <c r="L15" s="108"/>
      <c r="M15" s="175"/>
    </row>
    <row r="16" spans="1:13" x14ac:dyDescent="0.25">
      <c r="C16" s="4" t="s">
        <v>146</v>
      </c>
      <c r="E16" s="177">
        <v>0</v>
      </c>
      <c r="F16" s="178"/>
      <c r="G16" s="179"/>
      <c r="H16" s="178"/>
      <c r="I16" s="180">
        <v>-2892260.03</v>
      </c>
      <c r="J16" s="180"/>
      <c r="K16" s="174">
        <f t="shared" ref="K16:K17" si="0">SUM(E16,I16)</f>
        <v>-2892260.03</v>
      </c>
      <c r="M16" s="128"/>
    </row>
    <row r="17" spans="1:14" x14ac:dyDescent="0.25">
      <c r="C17" s="4" t="s">
        <v>147</v>
      </c>
      <c r="E17" s="177"/>
      <c r="F17" s="178"/>
      <c r="G17" s="179"/>
      <c r="H17" s="178"/>
      <c r="I17" s="181">
        <v>490699879.18000001</v>
      </c>
      <c r="J17" s="180"/>
      <c r="K17" s="182">
        <f t="shared" si="0"/>
        <v>490699879.18000001</v>
      </c>
      <c r="M17" s="179"/>
    </row>
    <row r="18" spans="1:14" ht="16.5" x14ac:dyDescent="0.35">
      <c r="C18" s="170" t="s">
        <v>148</v>
      </c>
      <c r="D18" s="170"/>
      <c r="E18" s="171">
        <v>0</v>
      </c>
      <c r="F18" s="172"/>
      <c r="G18" s="173"/>
      <c r="H18" s="172"/>
      <c r="I18" s="183">
        <f>SUM(I15:I17)</f>
        <v>2948179491.1499996</v>
      </c>
      <c r="J18" s="174"/>
      <c r="K18" s="184">
        <f>SUM(K15:K17)</f>
        <v>3962703771.1499996</v>
      </c>
      <c r="M18" s="185"/>
    </row>
    <row r="19" spans="1:14" s="176" customFormat="1" x14ac:dyDescent="0.25">
      <c r="A19" s="108"/>
      <c r="B19" s="4"/>
      <c r="C19" s="4" t="s">
        <v>8</v>
      </c>
      <c r="D19" s="4"/>
      <c r="E19" s="177"/>
      <c r="F19" s="177"/>
      <c r="G19" s="179"/>
      <c r="H19" s="177"/>
      <c r="I19" s="186"/>
      <c r="J19" s="180"/>
      <c r="K19" s="180"/>
      <c r="L19" s="108"/>
      <c r="M19" s="187"/>
    </row>
    <row r="20" spans="1:14" s="176" customFormat="1" x14ac:dyDescent="0.25">
      <c r="A20" s="108"/>
      <c r="B20" s="4"/>
      <c r="C20" s="170" t="s">
        <v>149</v>
      </c>
      <c r="D20" s="170"/>
      <c r="E20" s="188">
        <v>1014524280</v>
      </c>
      <c r="F20" s="189"/>
      <c r="G20" s="190"/>
      <c r="H20" s="189"/>
      <c r="I20" s="191">
        <v>2948179491.1500001</v>
      </c>
      <c r="J20" s="190"/>
      <c r="K20" s="190">
        <f>SUM(E20,I20)</f>
        <v>3962703771.1500001</v>
      </c>
      <c r="L20" s="108"/>
      <c r="M20" s="187"/>
    </row>
    <row r="21" spans="1:14" x14ac:dyDescent="0.25">
      <c r="C21" s="4" t="s">
        <v>146</v>
      </c>
      <c r="E21" s="192"/>
      <c r="F21" s="193"/>
      <c r="G21" s="186"/>
      <c r="H21" s="193"/>
      <c r="I21" s="186">
        <v>-769209682.04999995</v>
      </c>
      <c r="J21" s="186"/>
      <c r="K21" s="190">
        <f>SUM(E21,I21)</f>
        <v>-769209682.04999995</v>
      </c>
    </row>
    <row r="22" spans="1:14" x14ac:dyDescent="0.25">
      <c r="C22" s="4" t="s">
        <v>147</v>
      </c>
      <c r="E22" s="192"/>
      <c r="F22" s="193"/>
      <c r="G22" s="186"/>
      <c r="H22" s="193" t="s">
        <v>8</v>
      </c>
      <c r="I22" s="186">
        <v>449717108.43000001</v>
      </c>
      <c r="J22" s="186"/>
      <c r="K22" s="190">
        <f>SUM(E22,I22)</f>
        <v>449717108.43000001</v>
      </c>
    </row>
    <row r="23" spans="1:14" ht="15.75" thickBot="1" x14ac:dyDescent="0.3">
      <c r="B23" s="194"/>
      <c r="C23" s="170" t="s">
        <v>150</v>
      </c>
      <c r="E23" s="195">
        <f>+E20</f>
        <v>1014524280</v>
      </c>
      <c r="F23" s="196"/>
      <c r="G23" s="192"/>
      <c r="H23" s="196"/>
      <c r="I23" s="195">
        <f>SUM(I20:I22)</f>
        <v>2628686917.5300002</v>
      </c>
      <c r="J23" s="186"/>
      <c r="K23" s="195">
        <f>+K20+K21+K22</f>
        <v>3643211197.5300002</v>
      </c>
      <c r="M23" s="185"/>
    </row>
    <row r="24" spans="1:14" ht="15.75" thickTop="1" x14ac:dyDescent="0.25">
      <c r="I24" s="128" t="s">
        <v>151</v>
      </c>
      <c r="K24" s="186"/>
    </row>
    <row r="25" spans="1:14" x14ac:dyDescent="0.25">
      <c r="C25" s="358" t="str">
        <f>+'[1]ESF - Situación Financiera'!A39</f>
        <v>Las notas de la 07a la  23 son parte integral de estos Estados Financieros.</v>
      </c>
      <c r="D25" s="358"/>
      <c r="E25" s="358"/>
      <c r="F25" s="358"/>
      <c r="G25" s="358"/>
      <c r="H25" s="358"/>
      <c r="I25" s="185"/>
      <c r="K25" s="197"/>
    </row>
    <row r="26" spans="1:14" x14ac:dyDescent="0.25">
      <c r="C26" s="194"/>
      <c r="D26" s="194"/>
      <c r="G26" s="194"/>
      <c r="I26" s="128"/>
      <c r="J26" s="194"/>
      <c r="K26" s="198"/>
    </row>
    <row r="27" spans="1:14" ht="28.5" customHeight="1" x14ac:dyDescent="0.25">
      <c r="C27" s="350" t="s">
        <v>152</v>
      </c>
      <c r="D27" s="350"/>
      <c r="E27" s="350"/>
      <c r="F27" s="350"/>
      <c r="G27" s="350"/>
      <c r="H27" s="350"/>
      <c r="I27" s="350"/>
      <c r="J27" s="350"/>
      <c r="K27" s="350"/>
      <c r="M27" s="185"/>
    </row>
    <row r="28" spans="1:14" ht="28.5" customHeight="1" x14ac:dyDescent="0.25">
      <c r="C28" s="87"/>
      <c r="D28" s="87"/>
      <c r="E28" s="87"/>
      <c r="F28" s="87"/>
      <c r="G28" s="87"/>
      <c r="H28" s="87"/>
      <c r="I28" s="87"/>
      <c r="J28" s="87"/>
      <c r="K28" s="87"/>
      <c r="M28" s="185"/>
    </row>
    <row r="29" spans="1:14" ht="28.5" customHeight="1" x14ac:dyDescent="0.25">
      <c r="C29" s="87"/>
      <c r="D29" s="87"/>
      <c r="E29" s="87"/>
      <c r="F29" s="87"/>
      <c r="G29" s="87"/>
      <c r="H29" s="87"/>
      <c r="I29" s="87"/>
      <c r="J29" s="87"/>
      <c r="K29" s="87"/>
      <c r="M29" s="185"/>
    </row>
    <row r="30" spans="1:14" ht="21.75" customHeight="1" x14ac:dyDescent="0.25">
      <c r="C30" s="359" t="s">
        <v>153</v>
      </c>
      <c r="D30" s="359"/>
      <c r="E30" s="359"/>
      <c r="F30" s="359"/>
      <c r="G30" s="359"/>
      <c r="H30" s="359"/>
      <c r="I30" s="359"/>
      <c r="J30" s="359"/>
      <c r="K30" s="359"/>
      <c r="M30" s="185"/>
      <c r="N30" s="166" t="s">
        <v>154</v>
      </c>
    </row>
    <row r="31" spans="1:14" ht="43.5" customHeight="1" x14ac:dyDescent="0.25">
      <c r="C31" s="344" t="s">
        <v>53</v>
      </c>
      <c r="D31" s="344"/>
      <c r="E31" s="344"/>
      <c r="F31" s="344"/>
      <c r="G31" s="344"/>
      <c r="H31" s="344"/>
      <c r="I31" s="344"/>
      <c r="J31" s="344"/>
      <c r="K31" s="344"/>
    </row>
    <row r="32" spans="1:14" ht="16.5" x14ac:dyDescent="0.25">
      <c r="C32" s="51"/>
      <c r="D32" s="51"/>
      <c r="E32" s="51"/>
      <c r="F32" s="51"/>
      <c r="G32" s="51"/>
      <c r="H32" s="51"/>
      <c r="I32" s="51"/>
      <c r="J32" s="51"/>
      <c r="K32" s="51"/>
    </row>
    <row r="33" spans="3:13" ht="16.5" x14ac:dyDescent="0.25">
      <c r="C33" s="51"/>
      <c r="D33" s="51"/>
      <c r="E33" s="51"/>
      <c r="F33" s="51"/>
      <c r="G33" s="51"/>
      <c r="H33" s="51"/>
      <c r="I33" s="51"/>
      <c r="J33" s="51"/>
      <c r="K33" s="51"/>
    </row>
    <row r="34" spans="3:13" ht="17.25" x14ac:dyDescent="0.3">
      <c r="C34" s="32"/>
      <c r="D34" s="33"/>
      <c r="E34" s="34"/>
      <c r="F34" s="34"/>
      <c r="G34" s="11"/>
      <c r="I34" s="128"/>
      <c r="M34" s="199"/>
    </row>
    <row r="35" spans="3:13" ht="17.25" x14ac:dyDescent="0.3">
      <c r="C35" s="360" t="s">
        <v>155</v>
      </c>
      <c r="D35" s="360"/>
      <c r="E35" s="360"/>
      <c r="F35" s="360"/>
      <c r="G35" s="360"/>
      <c r="H35" s="360"/>
      <c r="I35" s="360"/>
      <c r="J35" s="360"/>
      <c r="K35" s="360"/>
    </row>
    <row r="36" spans="3:13" ht="34.5" customHeight="1" x14ac:dyDescent="0.25">
      <c r="C36" s="344" t="s">
        <v>35</v>
      </c>
      <c r="D36" s="344"/>
      <c r="E36" s="344"/>
      <c r="F36" s="344"/>
      <c r="G36" s="344"/>
      <c r="H36" s="344"/>
      <c r="I36" s="344"/>
      <c r="J36" s="344"/>
      <c r="K36" s="344"/>
    </row>
    <row r="37" spans="3:13" ht="16.5" x14ac:dyDescent="0.25">
      <c r="C37" s="51"/>
      <c r="D37" s="51"/>
      <c r="E37" s="51"/>
      <c r="F37" s="51"/>
      <c r="G37" s="51"/>
      <c r="H37" s="51"/>
      <c r="I37" s="51"/>
      <c r="J37" s="51"/>
      <c r="K37" s="51"/>
    </row>
    <row r="38" spans="3:13" ht="16.5" x14ac:dyDescent="0.25">
      <c r="C38" s="51"/>
      <c r="D38" s="51"/>
      <c r="E38" s="51"/>
      <c r="F38" s="51"/>
      <c r="G38" s="51"/>
      <c r="H38" s="51"/>
      <c r="I38" s="51"/>
      <c r="J38" s="51"/>
      <c r="K38" s="51"/>
    </row>
    <row r="39" spans="3:13" ht="17.25" x14ac:dyDescent="0.3">
      <c r="C39" s="32"/>
      <c r="D39" s="36"/>
      <c r="E39" s="129"/>
      <c r="F39" s="130"/>
      <c r="G39" s="11"/>
    </row>
    <row r="40" spans="3:13" ht="17.25" x14ac:dyDescent="0.3">
      <c r="C40" s="200"/>
      <c r="D40" s="36"/>
      <c r="E40" s="356"/>
      <c r="F40" s="356"/>
      <c r="G40" s="356"/>
      <c r="H40" s="356"/>
      <c r="I40" s="356"/>
      <c r="J40" s="356"/>
      <c r="K40" s="356"/>
    </row>
    <row r="41" spans="3:13" ht="43.5" customHeight="1" x14ac:dyDescent="0.25">
      <c r="C41" s="345" t="s">
        <v>105</v>
      </c>
      <c r="D41" s="345"/>
      <c r="E41" s="342" t="s">
        <v>156</v>
      </c>
      <c r="F41" s="342"/>
      <c r="G41" s="342"/>
      <c r="H41" s="342"/>
      <c r="I41" s="342"/>
      <c r="J41" s="342"/>
      <c r="K41" s="342"/>
    </row>
    <row r="42" spans="3:13" ht="18.75" x14ac:dyDescent="0.25">
      <c r="C42" s="5"/>
      <c r="D42" s="5"/>
      <c r="E42" s="5"/>
      <c r="F42" s="5"/>
      <c r="G42" s="5"/>
    </row>
  </sheetData>
  <mergeCells count="16">
    <mergeCell ref="A11:K11"/>
    <mergeCell ref="A2:K2"/>
    <mergeCell ref="A3:K3"/>
    <mergeCell ref="A4:K4"/>
    <mergeCell ref="B9:K9"/>
    <mergeCell ref="A10:K10"/>
    <mergeCell ref="C36:K36"/>
    <mergeCell ref="E40:K40"/>
    <mergeCell ref="C41:D41"/>
    <mergeCell ref="E41:K41"/>
    <mergeCell ref="A12:K12"/>
    <mergeCell ref="C25:H25"/>
    <mergeCell ref="C27:K27"/>
    <mergeCell ref="C30:K30"/>
    <mergeCell ref="C31:K31"/>
    <mergeCell ref="C35:K35"/>
  </mergeCells>
  <pageMargins left="0.70866141732283472" right="0.70866141732283472" top="0.74803149606299213" bottom="0.74803149606299213" header="0.31496062992125984" footer="0.31496062992125984"/>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AC856-A1EB-48F6-A222-04213BF15975}">
  <dimension ref="A2:F48"/>
  <sheetViews>
    <sheetView topLeftCell="A25" zoomScaleNormal="100" workbookViewId="0">
      <selection activeCell="H30" sqref="H30"/>
    </sheetView>
  </sheetViews>
  <sheetFormatPr baseColWidth="10" defaultColWidth="13.140625" defaultRowHeight="12" x14ac:dyDescent="0.2"/>
  <cols>
    <col min="1" max="1" width="7" style="134" bestFit="1" customWidth="1"/>
    <col min="2" max="2" width="31" style="134" customWidth="1"/>
    <col min="3" max="3" width="22.5703125" style="162" customWidth="1"/>
    <col min="4" max="4" width="21.85546875" style="162" bestFit="1" customWidth="1"/>
    <col min="5" max="5" width="17.42578125" style="162" bestFit="1" customWidth="1"/>
    <col min="6" max="6" width="21.85546875" style="162" bestFit="1" customWidth="1"/>
    <col min="7" max="16384" width="13.140625" style="134"/>
  </cols>
  <sheetData>
    <row r="2" spans="1:6" ht="15.75" customHeight="1" x14ac:dyDescent="0.2">
      <c r="A2" s="354" t="s">
        <v>31</v>
      </c>
      <c r="B2" s="354"/>
      <c r="C2" s="354"/>
      <c r="D2" s="354"/>
      <c r="E2" s="354"/>
      <c r="F2" s="354"/>
    </row>
    <row r="3" spans="1:6" ht="15" x14ac:dyDescent="0.2">
      <c r="A3" s="340" t="s">
        <v>32</v>
      </c>
      <c r="B3" s="340"/>
      <c r="C3" s="340"/>
      <c r="D3" s="340"/>
      <c r="E3" s="340"/>
      <c r="F3" s="340"/>
    </row>
    <row r="4" spans="1:6" ht="15" x14ac:dyDescent="0.2">
      <c r="A4" s="340" t="s">
        <v>33</v>
      </c>
      <c r="B4" s="340"/>
      <c r="C4" s="340"/>
      <c r="D4" s="340"/>
      <c r="E4" s="340"/>
      <c r="F4" s="340"/>
    </row>
    <row r="5" spans="1:6" ht="15" x14ac:dyDescent="0.2">
      <c r="A5" s="64"/>
      <c r="B5" s="64"/>
      <c r="C5" s="64"/>
      <c r="D5" s="64"/>
      <c r="E5" s="64"/>
      <c r="F5" s="64"/>
    </row>
    <row r="6" spans="1:6" ht="15" x14ac:dyDescent="0.2">
      <c r="A6" s="64"/>
      <c r="B6" s="64"/>
      <c r="C6" s="64"/>
      <c r="D6" s="64"/>
      <c r="E6" s="64"/>
      <c r="F6" s="64"/>
    </row>
    <row r="7" spans="1:6" ht="15" x14ac:dyDescent="0.2">
      <c r="A7" s="64"/>
      <c r="B7" s="64"/>
      <c r="C7" s="64"/>
      <c r="D7" s="64"/>
      <c r="E7" s="64"/>
      <c r="F7" s="64"/>
    </row>
    <row r="8" spans="1:6" ht="15" x14ac:dyDescent="0.2">
      <c r="A8" s="64"/>
      <c r="B8" s="64"/>
      <c r="C8" s="64"/>
      <c r="D8" s="64"/>
      <c r="E8" s="64"/>
      <c r="F8" s="64"/>
    </row>
    <row r="9" spans="1:6" ht="18.75" x14ac:dyDescent="0.2">
      <c r="A9" s="368" t="s">
        <v>107</v>
      </c>
      <c r="B9" s="368"/>
      <c r="C9" s="368"/>
      <c r="D9" s="368"/>
      <c r="E9" s="368"/>
      <c r="F9" s="368"/>
    </row>
    <row r="10" spans="1:6" s="135" customFormat="1" ht="18.75" x14ac:dyDescent="0.2">
      <c r="A10" s="369" t="s">
        <v>108</v>
      </c>
      <c r="B10" s="369"/>
      <c r="C10" s="369"/>
      <c r="D10" s="369"/>
      <c r="E10" s="369"/>
      <c r="F10" s="369"/>
    </row>
    <row r="11" spans="1:6" ht="18.75" x14ac:dyDescent="0.2">
      <c r="A11" s="368" t="s">
        <v>109</v>
      </c>
      <c r="B11" s="368"/>
      <c r="C11" s="368"/>
      <c r="D11" s="368"/>
      <c r="E11" s="368"/>
      <c r="F11" s="368"/>
    </row>
    <row r="12" spans="1:6" ht="18.75" x14ac:dyDescent="0.2">
      <c r="A12" s="361" t="s">
        <v>110</v>
      </c>
      <c r="B12" s="361"/>
      <c r="C12" s="361"/>
      <c r="D12" s="361"/>
      <c r="E12" s="361"/>
      <c r="F12" s="361"/>
    </row>
    <row r="13" spans="1:6" x14ac:dyDescent="0.2">
      <c r="A13" s="362"/>
      <c r="B13" s="362"/>
      <c r="C13" s="362"/>
      <c r="D13" s="362"/>
      <c r="E13" s="362"/>
      <c r="F13" s="362"/>
    </row>
    <row r="14" spans="1:6" ht="38.25" x14ac:dyDescent="0.2">
      <c r="A14" s="363" t="s">
        <v>111</v>
      </c>
      <c r="B14" s="363"/>
      <c r="C14" s="136" t="s">
        <v>112</v>
      </c>
      <c r="D14" s="136" t="s">
        <v>113</v>
      </c>
      <c r="E14" s="136" t="s">
        <v>114</v>
      </c>
      <c r="F14" s="136" t="s">
        <v>115</v>
      </c>
    </row>
    <row r="15" spans="1:6" ht="14.25" x14ac:dyDescent="0.2">
      <c r="A15" s="137">
        <v>1</v>
      </c>
      <c r="B15" s="138" t="s">
        <v>116</v>
      </c>
      <c r="C15" s="139">
        <f>+C16+C17+C18+C19+C20+C21+C22+C23+C24+C25</f>
        <v>1053293975.84</v>
      </c>
      <c r="D15" s="139">
        <f>SUM(D16:D24)</f>
        <v>824843207.51999998</v>
      </c>
      <c r="E15" s="139">
        <f>+D15/C15%</f>
        <v>78.310825509297061</v>
      </c>
      <c r="F15" s="139">
        <f>+C15-D15</f>
        <v>228450768.32000005</v>
      </c>
    </row>
    <row r="16" spans="1:6" ht="13.5" x14ac:dyDescent="0.2">
      <c r="A16" s="140">
        <v>1.1000000000000001</v>
      </c>
      <c r="B16" s="141" t="s">
        <v>117</v>
      </c>
      <c r="C16" s="142">
        <v>0</v>
      </c>
      <c r="D16" s="142">
        <v>0</v>
      </c>
      <c r="E16" s="136"/>
      <c r="F16" s="136">
        <f t="shared" ref="F16:F36" si="0">+C16-D16</f>
        <v>0</v>
      </c>
    </row>
    <row r="17" spans="1:6" ht="13.5" x14ac:dyDescent="0.2">
      <c r="A17" s="140">
        <v>1.2</v>
      </c>
      <c r="B17" s="141" t="s">
        <v>118</v>
      </c>
      <c r="C17" s="142">
        <v>0</v>
      </c>
      <c r="D17" s="142">
        <v>0</v>
      </c>
      <c r="E17" s="136"/>
      <c r="F17" s="136">
        <f t="shared" si="0"/>
        <v>0</v>
      </c>
    </row>
    <row r="18" spans="1:6" ht="13.5" x14ac:dyDescent="0.2">
      <c r="A18" s="140">
        <v>1.3</v>
      </c>
      <c r="B18" s="141" t="s">
        <v>119</v>
      </c>
      <c r="C18" s="142">
        <v>0</v>
      </c>
      <c r="D18" s="142">
        <v>0</v>
      </c>
      <c r="E18" s="142"/>
      <c r="F18" s="142">
        <f t="shared" si="0"/>
        <v>0</v>
      </c>
    </row>
    <row r="19" spans="1:6" s="135" customFormat="1" ht="13.5" x14ac:dyDescent="0.2">
      <c r="A19" s="143">
        <v>1.4</v>
      </c>
      <c r="B19" s="144" t="s">
        <v>120</v>
      </c>
      <c r="C19" s="145">
        <v>480789489.10000002</v>
      </c>
      <c r="D19" s="145">
        <v>514284449.95999998</v>
      </c>
      <c r="E19" s="145">
        <f t="shared" ref="E19:E20" si="1">+D19/C19%</f>
        <v>106.96665830251405</v>
      </c>
      <c r="F19" s="145">
        <f t="shared" si="0"/>
        <v>-33494960.859999955</v>
      </c>
    </row>
    <row r="20" spans="1:6" s="135" customFormat="1" ht="13.5" x14ac:dyDescent="0.2">
      <c r="A20" s="143">
        <v>1.5</v>
      </c>
      <c r="B20" s="144" t="s">
        <v>121</v>
      </c>
      <c r="C20" s="145">
        <v>300000000</v>
      </c>
      <c r="D20" s="145">
        <v>310558757.56</v>
      </c>
      <c r="E20" s="145">
        <f t="shared" si="1"/>
        <v>103.51958585333334</v>
      </c>
      <c r="F20" s="145">
        <f t="shared" si="0"/>
        <v>-10558757.560000002</v>
      </c>
    </row>
    <row r="21" spans="1:6" ht="13.5" x14ac:dyDescent="0.2">
      <c r="A21" s="140">
        <v>1.6</v>
      </c>
      <c r="B21" s="141" t="s">
        <v>122</v>
      </c>
      <c r="C21" s="142">
        <v>0</v>
      </c>
      <c r="D21" s="142">
        <v>0</v>
      </c>
      <c r="E21" s="136"/>
      <c r="F21" s="136">
        <f t="shared" si="0"/>
        <v>0</v>
      </c>
    </row>
    <row r="22" spans="1:6" ht="13.5" x14ac:dyDescent="0.2">
      <c r="A22" s="143">
        <v>1.7</v>
      </c>
      <c r="B22" s="144" t="s">
        <v>123</v>
      </c>
      <c r="C22" s="145">
        <v>0</v>
      </c>
      <c r="D22" s="145">
        <v>0</v>
      </c>
      <c r="E22" s="146"/>
      <c r="F22" s="146">
        <f t="shared" si="0"/>
        <v>0</v>
      </c>
    </row>
    <row r="23" spans="1:6" ht="27" x14ac:dyDescent="0.2">
      <c r="A23" s="143">
        <v>1.8</v>
      </c>
      <c r="B23" s="144" t="s">
        <v>124</v>
      </c>
      <c r="C23" s="145">
        <v>0</v>
      </c>
      <c r="D23" s="145">
        <v>0</v>
      </c>
      <c r="E23" s="146"/>
      <c r="F23" s="146">
        <f t="shared" si="0"/>
        <v>0</v>
      </c>
    </row>
    <row r="24" spans="1:6" ht="13.5" x14ac:dyDescent="0.2">
      <c r="A24" s="143">
        <v>1.9</v>
      </c>
      <c r="B24" s="144" t="s">
        <v>125</v>
      </c>
      <c r="C24" s="145">
        <v>0</v>
      </c>
      <c r="D24" s="145">
        <v>0</v>
      </c>
      <c r="E24" s="146">
        <v>0</v>
      </c>
      <c r="F24" s="145">
        <f t="shared" si="0"/>
        <v>0</v>
      </c>
    </row>
    <row r="25" spans="1:6" ht="27" x14ac:dyDescent="0.2">
      <c r="A25" s="143">
        <v>3.1</v>
      </c>
      <c r="B25" s="144" t="s">
        <v>126</v>
      </c>
      <c r="C25" s="145">
        <v>272504486.74000001</v>
      </c>
      <c r="D25" s="145">
        <v>0</v>
      </c>
      <c r="E25" s="146">
        <v>0</v>
      </c>
      <c r="F25" s="145">
        <f>+C25-D25</f>
        <v>272504486.74000001</v>
      </c>
    </row>
    <row r="26" spans="1:6" ht="14.25" x14ac:dyDescent="0.2">
      <c r="A26" s="147">
        <v>2</v>
      </c>
      <c r="B26" s="148" t="s">
        <v>127</v>
      </c>
      <c r="C26" s="149">
        <f>SUM(C27:C36)</f>
        <v>1042758381.8400002</v>
      </c>
      <c r="D26" s="149">
        <f t="shared" ref="D26" si="2">SUM(D27:D36)</f>
        <v>844387102.08000004</v>
      </c>
      <c r="E26" s="149">
        <f>SUM(E27:E36)</f>
        <v>282.48015525436841</v>
      </c>
      <c r="F26" s="149">
        <f>SUM(F27:F36)</f>
        <v>198371279.75999999</v>
      </c>
    </row>
    <row r="27" spans="1:6" ht="27" x14ac:dyDescent="0.2">
      <c r="A27" s="150">
        <v>2.1</v>
      </c>
      <c r="B27" s="151" t="s">
        <v>128</v>
      </c>
      <c r="C27" s="152">
        <v>265902779.78999999</v>
      </c>
      <c r="D27" s="153">
        <v>225664942.44999999</v>
      </c>
      <c r="E27" s="153">
        <f t="shared" ref="E27:E30" si="3">+D27/C27%</f>
        <v>84.867462697539921</v>
      </c>
      <c r="F27" s="153">
        <f t="shared" si="0"/>
        <v>40237837.340000004</v>
      </c>
    </row>
    <row r="28" spans="1:6" ht="13.5" x14ac:dyDescent="0.25">
      <c r="A28" s="143">
        <v>2.2000000000000002</v>
      </c>
      <c r="B28" s="144" t="s">
        <v>129</v>
      </c>
      <c r="C28" s="154">
        <v>395272008.05000001</v>
      </c>
      <c r="D28" s="145">
        <v>410861233.48000002</v>
      </c>
      <c r="E28" s="145">
        <f t="shared" si="3"/>
        <v>103.94392345334711</v>
      </c>
      <c r="F28" s="145">
        <f t="shared" si="0"/>
        <v>-15589225.430000007</v>
      </c>
    </row>
    <row r="29" spans="1:6" ht="13.5" x14ac:dyDescent="0.25">
      <c r="A29" s="143">
        <v>2.2999999999999998</v>
      </c>
      <c r="B29" s="144" t="s">
        <v>130</v>
      </c>
      <c r="C29" s="154">
        <v>34970139.810000002</v>
      </c>
      <c r="D29" s="145">
        <v>28480157.170000002</v>
      </c>
      <c r="E29" s="145">
        <f t="shared" si="3"/>
        <v>81.441359184545959</v>
      </c>
      <c r="F29" s="145">
        <f>+C29-D29</f>
        <v>6489982.6400000006</v>
      </c>
    </row>
    <row r="30" spans="1:6" ht="13.5" x14ac:dyDescent="0.25">
      <c r="A30" s="143">
        <v>2.4</v>
      </c>
      <c r="B30" s="144" t="s">
        <v>131</v>
      </c>
      <c r="C30" s="154">
        <v>10000</v>
      </c>
      <c r="D30" s="145">
        <v>0</v>
      </c>
      <c r="E30" s="145">
        <f t="shared" si="3"/>
        <v>0</v>
      </c>
      <c r="F30" s="145">
        <f t="shared" si="0"/>
        <v>10000</v>
      </c>
    </row>
    <row r="31" spans="1:6" ht="13.5" x14ac:dyDescent="0.25">
      <c r="A31" s="143">
        <v>2.5</v>
      </c>
      <c r="B31" s="144" t="s">
        <v>132</v>
      </c>
      <c r="C31" s="154">
        <v>0</v>
      </c>
      <c r="D31" s="145">
        <v>0</v>
      </c>
      <c r="E31" s="145">
        <f>+D31/C32%</f>
        <v>0</v>
      </c>
      <c r="F31" s="145">
        <f>+C31-D31</f>
        <v>0</v>
      </c>
    </row>
    <row r="32" spans="1:6" ht="27" x14ac:dyDescent="0.25">
      <c r="A32" s="143">
        <v>2.6</v>
      </c>
      <c r="B32" s="144" t="s">
        <v>133</v>
      </c>
      <c r="C32" s="154">
        <v>49186934.82</v>
      </c>
      <c r="D32" s="145">
        <v>36366336.990000002</v>
      </c>
      <c r="E32" s="145">
        <f t="shared" ref="E32" si="4">+D32/C33%</f>
        <v>12.227409918935466</v>
      </c>
      <c r="F32" s="145">
        <f>+C32-D32</f>
        <v>12820597.829999998</v>
      </c>
    </row>
    <row r="33" spans="1:6" ht="12.75" x14ac:dyDescent="0.2">
      <c r="A33" s="155">
        <v>2.7</v>
      </c>
      <c r="B33" s="156" t="s">
        <v>134</v>
      </c>
      <c r="C33" s="157">
        <v>297416519.37</v>
      </c>
      <c r="D33" s="146">
        <v>143014431.99000001</v>
      </c>
      <c r="E33" s="146"/>
      <c r="F33" s="146">
        <f t="shared" si="0"/>
        <v>154402087.38</v>
      </c>
    </row>
    <row r="34" spans="1:6" ht="40.5" x14ac:dyDescent="0.2">
      <c r="A34" s="143">
        <v>2.8</v>
      </c>
      <c r="B34" s="144" t="s">
        <v>135</v>
      </c>
      <c r="C34" s="145">
        <v>0</v>
      </c>
      <c r="D34" s="145">
        <v>0</v>
      </c>
      <c r="E34" s="146"/>
      <c r="F34" s="146">
        <f t="shared" si="0"/>
        <v>0</v>
      </c>
    </row>
    <row r="35" spans="1:6" ht="12.75" x14ac:dyDescent="0.2">
      <c r="A35" s="155">
        <v>2.9</v>
      </c>
      <c r="B35" s="156" t="s">
        <v>49</v>
      </c>
      <c r="C35" s="146">
        <v>0</v>
      </c>
      <c r="D35" s="146">
        <v>0</v>
      </c>
      <c r="E35" s="146"/>
      <c r="F35" s="146">
        <f t="shared" si="0"/>
        <v>0</v>
      </c>
    </row>
    <row r="36" spans="1:6" ht="12.75" x14ac:dyDescent="0.2">
      <c r="A36" s="155">
        <v>2.1</v>
      </c>
      <c r="B36" s="156" t="s">
        <v>136</v>
      </c>
      <c r="C36" s="146">
        <v>0</v>
      </c>
      <c r="D36" s="146">
        <v>0</v>
      </c>
      <c r="E36" s="146"/>
      <c r="F36" s="146">
        <f t="shared" si="0"/>
        <v>0</v>
      </c>
    </row>
    <row r="37" spans="1:6" ht="13.5" x14ac:dyDescent="0.2">
      <c r="A37" s="158"/>
      <c r="B37" s="159" t="s">
        <v>137</v>
      </c>
      <c r="C37" s="160">
        <f>SUM(C15-C26)</f>
        <v>10535593.999999881</v>
      </c>
      <c r="D37" s="160">
        <f>+D15-D26</f>
        <v>-19543894.560000062</v>
      </c>
      <c r="E37" s="146"/>
      <c r="F37" s="160">
        <f>SUM(F15-F26)</f>
        <v>30079488.560000062</v>
      </c>
    </row>
    <row r="38" spans="1:6" ht="13.5" x14ac:dyDescent="0.2">
      <c r="A38" s="158"/>
      <c r="B38" s="159"/>
      <c r="C38" s="160"/>
      <c r="D38" s="160"/>
      <c r="E38" s="146"/>
      <c r="F38" s="160"/>
    </row>
    <row r="39" spans="1:6" ht="13.5" x14ac:dyDescent="0.2">
      <c r="A39" s="158"/>
      <c r="B39" s="159"/>
      <c r="C39" s="160"/>
      <c r="D39" s="160"/>
      <c r="E39" s="146"/>
      <c r="F39" s="160"/>
    </row>
    <row r="40" spans="1:6" ht="13.5" x14ac:dyDescent="0.2">
      <c r="A40" s="158"/>
      <c r="B40" s="159"/>
      <c r="C40" s="160"/>
      <c r="D40" s="160"/>
      <c r="E40" s="146"/>
      <c r="F40" s="160"/>
    </row>
    <row r="42" spans="1:6" x14ac:dyDescent="0.2">
      <c r="B42" s="161"/>
      <c r="D42" s="163"/>
      <c r="E42" s="163"/>
      <c r="F42" s="163"/>
    </row>
    <row r="43" spans="1:6" ht="24" x14ac:dyDescent="0.2">
      <c r="B43" s="164" t="s">
        <v>138</v>
      </c>
      <c r="D43" s="364" t="s">
        <v>139</v>
      </c>
      <c r="E43" s="365"/>
      <c r="F43" s="365"/>
    </row>
    <row r="46" spans="1:6" x14ac:dyDescent="0.2">
      <c r="D46" s="165"/>
      <c r="E46" s="165"/>
      <c r="F46" s="165"/>
    </row>
    <row r="47" spans="1:6" x14ac:dyDescent="0.2">
      <c r="B47" s="161"/>
    </row>
    <row r="48" spans="1:6" ht="36" x14ac:dyDescent="0.2">
      <c r="B48" s="164" t="s">
        <v>35</v>
      </c>
      <c r="D48" s="366" t="s">
        <v>140</v>
      </c>
      <c r="E48" s="367"/>
      <c r="F48" s="367"/>
    </row>
  </sheetData>
  <mergeCells count="11">
    <mergeCell ref="A11:F11"/>
    <mergeCell ref="A2:F2"/>
    <mergeCell ref="A3:F3"/>
    <mergeCell ref="A4:F4"/>
    <mergeCell ref="A9:F9"/>
    <mergeCell ref="A10:F10"/>
    <mergeCell ref="A12:F12"/>
    <mergeCell ref="A13:F13"/>
    <mergeCell ref="A14:B14"/>
    <mergeCell ref="D43:F43"/>
    <mergeCell ref="D48:F48"/>
  </mergeCells>
  <pageMargins left="0.31496062992125984" right="0.31496062992125984" top="0.74803149606299213" bottom="0.74803149606299213" header="0.31496062992125984" footer="0.31496062992125984"/>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20228-0428-4E70-A615-EDA900FA339A}">
  <dimension ref="A2:AH526"/>
  <sheetViews>
    <sheetView zoomScaleNormal="100" workbookViewId="0">
      <selection activeCell="A20" sqref="A20:D20"/>
    </sheetView>
  </sheetViews>
  <sheetFormatPr baseColWidth="10" defaultColWidth="25.42578125" defaultRowHeight="16.5" x14ac:dyDescent="0.25"/>
  <cols>
    <col min="1" max="1" width="25.42578125" style="203"/>
    <col min="2" max="2" width="14.85546875" style="203" customWidth="1"/>
    <col min="3" max="3" width="20.28515625" style="203" bestFit="1" customWidth="1"/>
    <col min="4" max="4" width="15.140625" style="203" customWidth="1"/>
    <col min="5" max="5" width="19.140625" style="203" bestFit="1" customWidth="1"/>
    <col min="6" max="6" width="20.28515625" style="203" bestFit="1" customWidth="1"/>
    <col min="7" max="7" width="22.28515625" style="205" bestFit="1" customWidth="1"/>
    <col min="8" max="8" width="22.42578125" style="203" customWidth="1"/>
    <col min="9" max="9" width="24.7109375" style="203" bestFit="1" customWidth="1"/>
    <col min="10" max="10" width="16.140625" customWidth="1"/>
    <col min="11" max="11" width="25.42578125" style="221"/>
  </cols>
  <sheetData>
    <row r="2" spans="1:9" ht="26.25" customHeight="1" x14ac:dyDescent="0.25">
      <c r="A2" s="341" t="s">
        <v>31</v>
      </c>
      <c r="B2" s="341"/>
      <c r="C2" s="341"/>
      <c r="D2" s="341"/>
      <c r="E2" s="341"/>
      <c r="F2" s="341"/>
      <c r="G2" s="341"/>
      <c r="H2" s="341"/>
      <c r="I2" s="341"/>
    </row>
    <row r="3" spans="1:9" ht="24" customHeight="1" x14ac:dyDescent="0.25">
      <c r="A3" s="340" t="s">
        <v>32</v>
      </c>
      <c r="B3" s="340"/>
      <c r="C3" s="340"/>
      <c r="D3" s="340"/>
      <c r="E3" s="340"/>
      <c r="F3" s="340"/>
      <c r="G3" s="340"/>
      <c r="H3" s="340"/>
      <c r="I3" s="340"/>
    </row>
    <row r="4" spans="1:9" ht="24" customHeight="1" x14ac:dyDescent="0.25">
      <c r="A4" s="340" t="s">
        <v>33</v>
      </c>
      <c r="B4" s="340"/>
      <c r="C4" s="340"/>
      <c r="D4" s="340"/>
      <c r="E4" s="340"/>
      <c r="F4" s="340"/>
      <c r="G4" s="340"/>
      <c r="H4" s="340"/>
      <c r="I4" s="340"/>
    </row>
    <row r="5" spans="1:9" ht="24" customHeight="1" x14ac:dyDescent="0.25">
      <c r="A5" s="201"/>
      <c r="B5" s="201"/>
      <c r="C5" s="201"/>
      <c r="D5" s="201"/>
      <c r="E5" s="201"/>
      <c r="F5" s="201"/>
      <c r="G5" s="201"/>
      <c r="H5" s="201"/>
      <c r="I5" s="201"/>
    </row>
    <row r="6" spans="1:9" ht="24" customHeight="1" x14ac:dyDescent="0.25">
      <c r="A6" s="201"/>
      <c r="B6" s="201"/>
      <c r="C6" s="201"/>
      <c r="D6" s="201"/>
      <c r="E6" s="201"/>
      <c r="F6" s="201"/>
      <c r="G6" s="201"/>
      <c r="H6" s="201"/>
      <c r="I6" s="201"/>
    </row>
    <row r="7" spans="1:9" ht="24" customHeight="1" x14ac:dyDescent="0.25">
      <c r="A7" s="418" t="s">
        <v>157</v>
      </c>
      <c r="B7" s="418"/>
      <c r="C7" s="418"/>
      <c r="D7" s="418"/>
      <c r="E7" s="418"/>
      <c r="F7" s="418"/>
      <c r="G7" s="418"/>
      <c r="H7" s="418"/>
      <c r="I7" s="418"/>
    </row>
    <row r="8" spans="1:9" x14ac:dyDescent="0.25">
      <c r="G8" s="204"/>
    </row>
    <row r="10" spans="1:9" ht="19.5" customHeight="1" x14ac:dyDescent="0.25">
      <c r="A10" s="374" t="s">
        <v>158</v>
      </c>
      <c r="B10" s="374"/>
      <c r="C10" s="374"/>
    </row>
    <row r="12" spans="1:9" ht="78" customHeight="1" x14ac:dyDescent="0.25">
      <c r="A12" s="417" t="s">
        <v>159</v>
      </c>
      <c r="B12" s="417"/>
      <c r="C12" s="417"/>
      <c r="D12" s="417"/>
      <c r="E12" s="417"/>
      <c r="F12" s="417"/>
      <c r="G12" s="417"/>
      <c r="H12" s="417"/>
      <c r="I12" s="417"/>
    </row>
    <row r="14" spans="1:9" ht="39" customHeight="1" x14ac:dyDescent="0.25">
      <c r="A14" s="385" t="s">
        <v>160</v>
      </c>
      <c r="B14" s="385"/>
      <c r="C14" s="385"/>
      <c r="D14" s="385"/>
      <c r="E14" s="385"/>
      <c r="F14" s="385"/>
      <c r="G14" s="385"/>
      <c r="H14" s="385"/>
    </row>
    <row r="16" spans="1:9" x14ac:dyDescent="0.25">
      <c r="A16" s="207" t="s">
        <v>161</v>
      </c>
    </row>
    <row r="17" spans="1:9" ht="15.75" customHeight="1" x14ac:dyDescent="0.25">
      <c r="A17" s="378" t="s">
        <v>162</v>
      </c>
      <c r="B17" s="378"/>
      <c r="C17" s="378"/>
      <c r="D17" s="378"/>
      <c r="E17" s="385" t="s">
        <v>163</v>
      </c>
      <c r="F17" s="385"/>
      <c r="G17" s="385"/>
      <c r="H17" s="385"/>
      <c r="I17" s="385"/>
    </row>
    <row r="18" spans="1:9" ht="15.75" customHeight="1" x14ac:dyDescent="0.25">
      <c r="A18" s="386" t="s">
        <v>164</v>
      </c>
      <c r="B18" s="386"/>
      <c r="C18" s="386"/>
      <c r="D18" s="386"/>
      <c r="E18" s="385" t="s">
        <v>165</v>
      </c>
      <c r="F18" s="385"/>
      <c r="G18" s="385"/>
      <c r="H18" s="385"/>
      <c r="I18" s="385"/>
    </row>
    <row r="19" spans="1:9" ht="15.75" customHeight="1" x14ac:dyDescent="0.25">
      <c r="A19" s="386" t="s">
        <v>166</v>
      </c>
      <c r="B19" s="386"/>
      <c r="C19" s="386"/>
      <c r="D19" s="386"/>
      <c r="E19" s="385" t="s">
        <v>167</v>
      </c>
      <c r="F19" s="385"/>
      <c r="G19" s="385"/>
      <c r="H19" s="385"/>
      <c r="I19" s="385"/>
    </row>
    <row r="20" spans="1:9" ht="15.75" customHeight="1" x14ac:dyDescent="0.25">
      <c r="A20" s="386" t="s">
        <v>168</v>
      </c>
      <c r="B20" s="386"/>
      <c r="C20" s="386"/>
      <c r="D20" s="386"/>
      <c r="E20" s="385" t="s">
        <v>169</v>
      </c>
      <c r="F20" s="385"/>
      <c r="G20" s="385"/>
      <c r="H20" s="385"/>
      <c r="I20" s="385"/>
    </row>
    <row r="21" spans="1:9" ht="15.75" customHeight="1" x14ac:dyDescent="0.25">
      <c r="A21" s="386" t="s">
        <v>170</v>
      </c>
      <c r="B21" s="386"/>
      <c r="C21" s="386"/>
      <c r="D21" s="386"/>
      <c r="E21" s="385" t="s">
        <v>171</v>
      </c>
      <c r="F21" s="385"/>
      <c r="G21" s="385"/>
      <c r="H21" s="385"/>
      <c r="I21" s="385"/>
    </row>
    <row r="23" spans="1:9" x14ac:dyDescent="0.25">
      <c r="A23" s="210" t="s">
        <v>172</v>
      </c>
      <c r="B23" s="211"/>
      <c r="C23" s="211"/>
    </row>
    <row r="24" spans="1:9" x14ac:dyDescent="0.25">
      <c r="A24" s="212"/>
    </row>
    <row r="25" spans="1:9" ht="42.75" customHeight="1" x14ac:dyDescent="0.25">
      <c r="A25" s="386" t="s">
        <v>173</v>
      </c>
      <c r="B25" s="386"/>
      <c r="C25" s="386"/>
      <c r="D25" s="386"/>
      <c r="E25" s="386"/>
      <c r="F25" s="386"/>
      <c r="G25" s="386"/>
      <c r="H25" s="386"/>
      <c r="I25" s="386"/>
    </row>
    <row r="26" spans="1:9" ht="55.5" customHeight="1" x14ac:dyDescent="0.25">
      <c r="A26" s="386" t="s">
        <v>174</v>
      </c>
      <c r="B26" s="386"/>
      <c r="C26" s="386"/>
      <c r="D26" s="386"/>
      <c r="E26" s="386"/>
      <c r="F26" s="386"/>
      <c r="G26" s="386"/>
      <c r="H26" s="386"/>
      <c r="I26" s="386"/>
    </row>
    <row r="27" spans="1:9" ht="47.25" customHeight="1" x14ac:dyDescent="0.25">
      <c r="A27" s="386" t="s">
        <v>175</v>
      </c>
      <c r="B27" s="386"/>
      <c r="C27" s="386"/>
      <c r="D27" s="386"/>
      <c r="E27" s="386"/>
      <c r="F27" s="386"/>
      <c r="G27" s="386"/>
      <c r="H27" s="386"/>
      <c r="I27" s="386"/>
    </row>
    <row r="28" spans="1:9" ht="32.25" customHeight="1" x14ac:dyDescent="0.25">
      <c r="A28" s="386" t="s">
        <v>176</v>
      </c>
      <c r="B28" s="386"/>
      <c r="C28" s="386"/>
      <c r="D28" s="386"/>
      <c r="E28" s="386"/>
      <c r="F28" s="386"/>
      <c r="G28" s="386"/>
      <c r="H28" s="386"/>
      <c r="I28" s="386"/>
    </row>
    <row r="30" spans="1:9" x14ac:dyDescent="0.25">
      <c r="A30" s="374" t="s">
        <v>177</v>
      </c>
      <c r="B30" s="374"/>
      <c r="C30" s="374"/>
      <c r="D30" s="374"/>
      <c r="E30" s="374"/>
      <c r="F30" s="374"/>
      <c r="G30" s="374"/>
      <c r="H30" s="374"/>
      <c r="I30" s="374"/>
    </row>
    <row r="31" spans="1:9" ht="39" customHeight="1" x14ac:dyDescent="0.25">
      <c r="A31" s="386" t="s">
        <v>178</v>
      </c>
      <c r="B31" s="386"/>
      <c r="C31" s="386"/>
      <c r="D31" s="386"/>
      <c r="E31" s="386"/>
      <c r="F31" s="386"/>
      <c r="G31" s="386"/>
      <c r="H31" s="386"/>
      <c r="I31" s="386"/>
    </row>
    <row r="32" spans="1:9" x14ac:dyDescent="0.25">
      <c r="A32" s="213"/>
    </row>
    <row r="33" spans="1:9" x14ac:dyDescent="0.25">
      <c r="A33" s="374" t="s">
        <v>179</v>
      </c>
      <c r="B33" s="374"/>
      <c r="C33" s="374"/>
      <c r="D33" s="374"/>
      <c r="E33" s="374"/>
      <c r="F33" s="374"/>
      <c r="G33" s="374"/>
      <c r="H33" s="374"/>
      <c r="I33" s="374"/>
    </row>
    <row r="34" spans="1:9" ht="57" customHeight="1" x14ac:dyDescent="0.25">
      <c r="A34" s="386" t="s">
        <v>180</v>
      </c>
      <c r="B34" s="386"/>
      <c r="C34" s="386"/>
      <c r="D34" s="386"/>
      <c r="E34" s="386"/>
      <c r="F34" s="386"/>
      <c r="G34" s="386"/>
      <c r="H34" s="386"/>
      <c r="I34" s="386"/>
    </row>
    <row r="35" spans="1:9" ht="41.25" customHeight="1" x14ac:dyDescent="0.25">
      <c r="A35" s="386" t="s">
        <v>181</v>
      </c>
      <c r="B35" s="386"/>
      <c r="C35" s="386"/>
      <c r="D35" s="386"/>
      <c r="E35" s="386"/>
      <c r="F35" s="386"/>
      <c r="G35" s="386"/>
      <c r="H35" s="386"/>
      <c r="I35" s="386"/>
    </row>
    <row r="36" spans="1:9" x14ac:dyDescent="0.25">
      <c r="A36" s="213"/>
    </row>
    <row r="37" spans="1:9" ht="15.75" customHeight="1" x14ac:dyDescent="0.25">
      <c r="A37" s="374" t="s">
        <v>182</v>
      </c>
      <c r="B37" s="374"/>
      <c r="C37" s="374"/>
      <c r="D37" s="374"/>
      <c r="E37" s="374"/>
      <c r="F37" s="374"/>
      <c r="G37" s="374"/>
      <c r="H37" s="374"/>
      <c r="I37" s="374"/>
    </row>
    <row r="38" spans="1:9" ht="44.25" customHeight="1" x14ac:dyDescent="0.25">
      <c r="A38" s="386" t="s">
        <v>183</v>
      </c>
      <c r="B38" s="386"/>
      <c r="C38" s="386"/>
      <c r="D38" s="386"/>
      <c r="E38" s="386"/>
      <c r="F38" s="386"/>
      <c r="G38" s="386"/>
      <c r="H38" s="386"/>
      <c r="I38" s="386"/>
    </row>
    <row r="39" spans="1:9" ht="43.5" customHeight="1" x14ac:dyDescent="0.25">
      <c r="A39" s="386" t="s">
        <v>184</v>
      </c>
      <c r="B39" s="386"/>
      <c r="C39" s="386"/>
      <c r="D39" s="386"/>
      <c r="E39" s="386"/>
      <c r="F39" s="386"/>
      <c r="G39" s="386"/>
      <c r="H39" s="386"/>
      <c r="I39" s="386"/>
    </row>
    <row r="40" spans="1:9" ht="41.25" customHeight="1" x14ac:dyDescent="0.25">
      <c r="A40" s="386" t="s">
        <v>185</v>
      </c>
      <c r="B40" s="386"/>
      <c r="C40" s="386"/>
      <c r="D40" s="386"/>
      <c r="E40" s="386"/>
      <c r="F40" s="386"/>
      <c r="G40" s="386"/>
      <c r="H40" s="386"/>
      <c r="I40" s="386"/>
    </row>
    <row r="41" spans="1:9" ht="26.25" customHeight="1" x14ac:dyDescent="0.25">
      <c r="A41" s="386" t="s">
        <v>186</v>
      </c>
      <c r="B41" s="386"/>
      <c r="C41" s="386"/>
      <c r="D41" s="386"/>
      <c r="E41" s="386"/>
      <c r="F41" s="386"/>
      <c r="G41" s="386"/>
      <c r="H41" s="386"/>
      <c r="I41" s="386"/>
    </row>
    <row r="42" spans="1:9" ht="34.5" customHeight="1" x14ac:dyDescent="0.25">
      <c r="A42" s="386" t="s">
        <v>187</v>
      </c>
      <c r="B42" s="386"/>
      <c r="C42" s="386"/>
      <c r="D42" s="386"/>
      <c r="E42" s="386"/>
      <c r="F42" s="386"/>
      <c r="G42" s="386"/>
      <c r="H42" s="386"/>
      <c r="I42" s="386"/>
    </row>
    <row r="43" spans="1:9" ht="34.5" customHeight="1" x14ac:dyDescent="0.25">
      <c r="A43" s="386" t="s">
        <v>188</v>
      </c>
      <c r="B43" s="386"/>
      <c r="C43" s="386"/>
      <c r="D43" s="386"/>
      <c r="E43" s="386"/>
      <c r="F43" s="386"/>
      <c r="G43" s="386"/>
      <c r="H43" s="386"/>
      <c r="I43" s="214"/>
    </row>
    <row r="44" spans="1:9" ht="34.5" customHeight="1" x14ac:dyDescent="0.25">
      <c r="A44" s="386" t="s">
        <v>189</v>
      </c>
      <c r="B44" s="386"/>
      <c r="C44" s="386"/>
      <c r="D44" s="386"/>
      <c r="E44" s="386"/>
      <c r="F44" s="386"/>
      <c r="G44" s="386"/>
      <c r="H44" s="386"/>
      <c r="I44" s="386"/>
    </row>
    <row r="45" spans="1:9" ht="56.25" customHeight="1" x14ac:dyDescent="0.25">
      <c r="A45" s="386" t="s">
        <v>190</v>
      </c>
      <c r="B45" s="386"/>
      <c r="C45" s="386"/>
      <c r="D45" s="386"/>
      <c r="E45" s="386"/>
      <c r="F45" s="386"/>
      <c r="G45" s="386"/>
      <c r="H45" s="386"/>
      <c r="I45" s="386"/>
    </row>
    <row r="46" spans="1:9" x14ac:dyDescent="0.25">
      <c r="A46" s="215"/>
    </row>
    <row r="47" spans="1:9" ht="51.75" customHeight="1" x14ac:dyDescent="0.25">
      <c r="A47" s="417" t="s">
        <v>191</v>
      </c>
      <c r="B47" s="417"/>
      <c r="C47" s="417"/>
      <c r="D47" s="417"/>
      <c r="E47" s="417"/>
      <c r="F47" s="417"/>
      <c r="G47" s="417"/>
      <c r="H47" s="417"/>
      <c r="I47" s="417"/>
    </row>
    <row r="48" spans="1:9" x14ac:dyDescent="0.25">
      <c r="A48" s="213"/>
    </row>
    <row r="49" spans="1:9" ht="21.75" customHeight="1" x14ac:dyDescent="0.25">
      <c r="A49" s="374" t="s">
        <v>192</v>
      </c>
      <c r="B49" s="374"/>
      <c r="C49" s="374"/>
      <c r="D49" s="374"/>
      <c r="E49" s="374"/>
      <c r="F49" s="374"/>
      <c r="G49" s="374"/>
      <c r="H49" s="374"/>
      <c r="I49" s="374"/>
    </row>
    <row r="50" spans="1:9" ht="31.5" customHeight="1" x14ac:dyDescent="0.25">
      <c r="A50" s="386" t="s">
        <v>193</v>
      </c>
      <c r="B50" s="386"/>
      <c r="C50" s="386"/>
      <c r="D50" s="386"/>
      <c r="E50" s="386"/>
      <c r="F50" s="386"/>
      <c r="G50" s="386"/>
      <c r="H50" s="386"/>
      <c r="I50" s="386"/>
    </row>
    <row r="51" spans="1:9" x14ac:dyDescent="0.25">
      <c r="A51" s="216"/>
    </row>
    <row r="52" spans="1:9" ht="25.5" customHeight="1" x14ac:dyDescent="0.25">
      <c r="A52" s="374" t="s">
        <v>194</v>
      </c>
      <c r="B52" s="374"/>
      <c r="C52" s="374"/>
      <c r="D52" s="374"/>
      <c r="E52" s="374"/>
      <c r="F52" s="374"/>
      <c r="G52" s="374"/>
      <c r="H52" s="374"/>
      <c r="I52" s="374"/>
    </row>
    <row r="53" spans="1:9" ht="36" customHeight="1" x14ac:dyDescent="0.25">
      <c r="A53" s="386" t="s">
        <v>195</v>
      </c>
      <c r="B53" s="386"/>
      <c r="C53" s="386"/>
      <c r="D53" s="386"/>
      <c r="E53" s="386"/>
      <c r="F53" s="386"/>
      <c r="G53" s="386"/>
      <c r="H53" s="386"/>
      <c r="I53" s="386"/>
    </row>
    <row r="54" spans="1:9" x14ac:dyDescent="0.25">
      <c r="A54" s="213"/>
    </row>
    <row r="55" spans="1:9" ht="21" customHeight="1" x14ac:dyDescent="0.25">
      <c r="A55" s="374" t="s">
        <v>196</v>
      </c>
      <c r="B55" s="374"/>
      <c r="C55" s="374"/>
      <c r="D55" s="374"/>
      <c r="E55" s="374"/>
      <c r="F55" s="374"/>
      <c r="G55" s="374"/>
      <c r="H55" s="374"/>
      <c r="I55" s="374"/>
    </row>
    <row r="56" spans="1:9" ht="35.25" customHeight="1" x14ac:dyDescent="0.25">
      <c r="A56" s="386" t="s">
        <v>197</v>
      </c>
      <c r="B56" s="386"/>
      <c r="C56" s="386"/>
      <c r="D56" s="386"/>
      <c r="E56" s="386"/>
      <c r="F56" s="386"/>
      <c r="G56" s="386"/>
      <c r="H56" s="386"/>
      <c r="I56" s="386"/>
    </row>
    <row r="57" spans="1:9" ht="16.5" customHeight="1" x14ac:dyDescent="0.25">
      <c r="A57" s="374" t="s">
        <v>198</v>
      </c>
      <c r="B57" s="374"/>
      <c r="C57" s="374"/>
      <c r="D57" s="374"/>
      <c r="E57" s="374"/>
      <c r="F57" s="374"/>
      <c r="G57" s="374"/>
      <c r="H57" s="374"/>
      <c r="I57" s="374"/>
    </row>
    <row r="58" spans="1:9" ht="39" customHeight="1" x14ac:dyDescent="0.25">
      <c r="A58" s="386" t="s">
        <v>199</v>
      </c>
      <c r="B58" s="386"/>
      <c r="C58" s="386"/>
      <c r="D58" s="386"/>
      <c r="E58" s="386"/>
      <c r="F58" s="386"/>
      <c r="G58" s="386"/>
      <c r="H58" s="386"/>
      <c r="I58" s="386"/>
    </row>
    <row r="59" spans="1:9" ht="27.75" customHeight="1" x14ac:dyDescent="0.25">
      <c r="A59" s="386" t="s">
        <v>200</v>
      </c>
      <c r="B59" s="386"/>
      <c r="C59" s="386"/>
      <c r="D59" s="386"/>
      <c r="E59" s="386"/>
      <c r="F59" s="386"/>
      <c r="G59" s="386"/>
      <c r="H59" s="386"/>
      <c r="I59" s="386"/>
    </row>
    <row r="60" spans="1:9" x14ac:dyDescent="0.25">
      <c r="A60" s="213"/>
    </row>
    <row r="61" spans="1:9" ht="24.75" customHeight="1" x14ac:dyDescent="0.25">
      <c r="A61" s="374" t="s">
        <v>201</v>
      </c>
      <c r="B61" s="374"/>
      <c r="C61" s="374"/>
      <c r="D61" s="374"/>
      <c r="E61" s="374"/>
      <c r="F61" s="374"/>
      <c r="G61" s="374"/>
      <c r="H61" s="374"/>
      <c r="I61" s="374"/>
    </row>
    <row r="62" spans="1:9" x14ac:dyDescent="0.25">
      <c r="A62" s="216"/>
    </row>
    <row r="63" spans="1:9" ht="16.5" customHeight="1" x14ac:dyDescent="0.25">
      <c r="A63" s="374" t="s">
        <v>202</v>
      </c>
      <c r="B63" s="374"/>
      <c r="C63" s="374"/>
      <c r="D63" s="374"/>
      <c r="E63" s="374"/>
      <c r="F63" s="374"/>
      <c r="G63" s="374"/>
      <c r="H63" s="374"/>
      <c r="I63" s="374"/>
    </row>
    <row r="64" spans="1:9" ht="96.75" customHeight="1" x14ac:dyDescent="0.25">
      <c r="A64" s="386" t="s">
        <v>203</v>
      </c>
      <c r="B64" s="386"/>
      <c r="C64" s="386"/>
      <c r="D64" s="386"/>
      <c r="E64" s="386"/>
      <c r="F64" s="386"/>
      <c r="G64" s="386"/>
      <c r="H64" s="386"/>
      <c r="I64" s="386"/>
    </row>
    <row r="65" spans="1:9" x14ac:dyDescent="0.25">
      <c r="A65" s="213"/>
    </row>
    <row r="66" spans="1:9" ht="18" customHeight="1" x14ac:dyDescent="0.25">
      <c r="A66" s="374" t="s">
        <v>204</v>
      </c>
      <c r="B66" s="374"/>
      <c r="C66" s="374"/>
      <c r="D66" s="374"/>
      <c r="E66" s="374"/>
      <c r="F66" s="374"/>
      <c r="G66" s="374"/>
      <c r="H66" s="374"/>
      <c r="I66" s="374"/>
    </row>
    <row r="67" spans="1:9" ht="63" customHeight="1" x14ac:dyDescent="0.25">
      <c r="A67" s="386" t="s">
        <v>205</v>
      </c>
      <c r="B67" s="386"/>
      <c r="C67" s="386"/>
      <c r="D67" s="386"/>
      <c r="E67" s="386"/>
      <c r="F67" s="386"/>
      <c r="G67" s="386"/>
      <c r="H67" s="386"/>
      <c r="I67" s="386"/>
    </row>
    <row r="68" spans="1:9" ht="16.5" customHeight="1" x14ac:dyDescent="0.25">
      <c r="A68" s="209"/>
      <c r="B68" s="209"/>
      <c r="C68" s="209"/>
      <c r="D68" s="209"/>
      <c r="E68" s="209"/>
      <c r="F68" s="209"/>
      <c r="G68" s="209"/>
      <c r="H68" s="209"/>
      <c r="I68" s="209"/>
    </row>
    <row r="69" spans="1:9" hidden="1" x14ac:dyDescent="0.25">
      <c r="A69" s="216" t="s">
        <v>8</v>
      </c>
    </row>
    <row r="70" spans="1:9" ht="31.5" customHeight="1" x14ac:dyDescent="0.25">
      <c r="A70" s="374" t="s">
        <v>206</v>
      </c>
      <c r="B70" s="374"/>
      <c r="C70" s="374"/>
      <c r="D70" s="374"/>
      <c r="E70" s="374"/>
      <c r="F70" s="374"/>
      <c r="G70" s="374"/>
      <c r="H70" s="374"/>
      <c r="I70" s="374"/>
    </row>
    <row r="71" spans="1:9" ht="38.25" customHeight="1" x14ac:dyDescent="0.25">
      <c r="A71" s="386" t="s">
        <v>207</v>
      </c>
      <c r="B71" s="386"/>
      <c r="C71" s="386"/>
      <c r="D71" s="386"/>
      <c r="E71" s="386"/>
      <c r="F71" s="386"/>
      <c r="G71" s="386"/>
      <c r="H71" s="386"/>
      <c r="I71" s="386"/>
    </row>
    <row r="72" spans="1:9" x14ac:dyDescent="0.25">
      <c r="A72" s="213"/>
    </row>
    <row r="73" spans="1:9" ht="54" customHeight="1" x14ac:dyDescent="0.25">
      <c r="A73" s="386" t="s">
        <v>208</v>
      </c>
      <c r="B73" s="386"/>
      <c r="C73" s="386"/>
      <c r="D73" s="386"/>
      <c r="E73" s="386"/>
      <c r="F73" s="386"/>
      <c r="G73" s="386"/>
      <c r="H73" s="386"/>
      <c r="I73" s="386"/>
    </row>
    <row r="75" spans="1:9" ht="42.75" customHeight="1" x14ac:dyDescent="0.25">
      <c r="A75" s="411" t="s">
        <v>209</v>
      </c>
      <c r="B75" s="411"/>
      <c r="C75" s="411"/>
      <c r="D75" s="411"/>
      <c r="E75" s="411"/>
      <c r="F75" s="411"/>
      <c r="G75" s="411"/>
      <c r="H75" s="411"/>
      <c r="I75" s="411"/>
    </row>
    <row r="77" spans="1:9" x14ac:dyDescent="0.25">
      <c r="A77" s="411" t="s">
        <v>210</v>
      </c>
      <c r="B77" s="411"/>
      <c r="C77" s="411"/>
      <c r="D77" s="411"/>
      <c r="E77" s="411"/>
      <c r="F77" s="411"/>
      <c r="G77" s="411"/>
      <c r="H77" s="411"/>
      <c r="I77" s="411"/>
    </row>
    <row r="79" spans="1:9" x14ac:dyDescent="0.25">
      <c r="D79" s="412" t="s">
        <v>211</v>
      </c>
      <c r="E79" s="412"/>
      <c r="F79" s="412"/>
    </row>
    <row r="80" spans="1:9" x14ac:dyDescent="0.25">
      <c r="A80" s="413" t="s">
        <v>212</v>
      </c>
      <c r="B80" s="413"/>
      <c r="D80" s="414" t="s">
        <v>213</v>
      </c>
      <c r="E80" s="414"/>
      <c r="F80" s="414"/>
    </row>
    <row r="81" spans="1:9" x14ac:dyDescent="0.25">
      <c r="A81" s="415" t="s">
        <v>214</v>
      </c>
      <c r="B81" s="415"/>
      <c r="D81" s="416" t="s">
        <v>215</v>
      </c>
      <c r="E81" s="416"/>
      <c r="F81" s="416"/>
    </row>
    <row r="82" spans="1:9" x14ac:dyDescent="0.25">
      <c r="A82" s="217"/>
      <c r="B82" s="217"/>
      <c r="D82" s="218"/>
      <c r="E82" s="218"/>
      <c r="F82" s="218"/>
    </row>
    <row r="83" spans="1:9" ht="36" customHeight="1" x14ac:dyDescent="0.25">
      <c r="A83" s="385" t="s">
        <v>216</v>
      </c>
      <c r="B83" s="385"/>
      <c r="C83" s="385"/>
      <c r="D83" s="385"/>
      <c r="E83" s="385"/>
      <c r="F83" s="385"/>
      <c r="G83" s="385"/>
      <c r="H83" s="385"/>
      <c r="I83" s="385"/>
    </row>
    <row r="85" spans="1:9" ht="33" x14ac:dyDescent="0.25">
      <c r="A85" s="212" t="s">
        <v>217</v>
      </c>
      <c r="B85" s="212"/>
    </row>
    <row r="86" spans="1:9" ht="31.5" customHeight="1" x14ac:dyDescent="0.25">
      <c r="A86" s="385" t="s">
        <v>218</v>
      </c>
      <c r="B86" s="385"/>
      <c r="C86" s="385"/>
      <c r="D86" s="385"/>
      <c r="E86" s="385"/>
      <c r="F86" s="385"/>
      <c r="G86" s="385"/>
      <c r="H86" s="385"/>
      <c r="I86" s="385"/>
    </row>
    <row r="87" spans="1:9" ht="59.25" customHeight="1" x14ac:dyDescent="0.25">
      <c r="A87" s="385" t="s">
        <v>219</v>
      </c>
      <c r="B87" s="385"/>
      <c r="C87" s="385"/>
      <c r="D87" s="385"/>
      <c r="E87" s="385"/>
      <c r="F87" s="385"/>
      <c r="G87" s="385"/>
      <c r="H87" s="385"/>
      <c r="I87" s="385"/>
    </row>
    <row r="88" spans="1:9" ht="9" customHeight="1" x14ac:dyDescent="0.25"/>
    <row r="89" spans="1:9" ht="26.25" customHeight="1" x14ac:dyDescent="0.25">
      <c r="A89" s="385" t="s">
        <v>220</v>
      </c>
      <c r="B89" s="385"/>
      <c r="C89" s="385"/>
      <c r="D89" s="385"/>
      <c r="E89" s="385"/>
      <c r="F89" s="385"/>
      <c r="G89" s="385"/>
      <c r="H89" s="385"/>
      <c r="I89" s="385"/>
    </row>
    <row r="91" spans="1:9" ht="24.75" customHeight="1" x14ac:dyDescent="0.25">
      <c r="A91" s="385" t="s">
        <v>221</v>
      </c>
      <c r="B91" s="385"/>
      <c r="C91" s="385"/>
      <c r="D91" s="385"/>
      <c r="E91" s="385"/>
      <c r="F91" s="385"/>
      <c r="G91" s="385"/>
      <c r="H91" s="385"/>
      <c r="I91" s="385"/>
    </row>
    <row r="93" spans="1:9" ht="34.5" customHeight="1" x14ac:dyDescent="0.25">
      <c r="A93" s="386" t="s">
        <v>222</v>
      </c>
      <c r="B93" s="386"/>
      <c r="C93" s="386"/>
      <c r="D93" s="386"/>
      <c r="E93" s="386"/>
      <c r="F93" s="386"/>
      <c r="G93" s="386"/>
      <c r="H93" s="386"/>
      <c r="I93" s="386"/>
    </row>
    <row r="95" spans="1:9" ht="17.25" customHeight="1" x14ac:dyDescent="0.25">
      <c r="A95" s="410" t="s">
        <v>223</v>
      </c>
      <c r="B95" s="410"/>
      <c r="C95" s="410"/>
      <c r="D95" s="410"/>
      <c r="E95" s="410"/>
      <c r="F95" s="410"/>
      <c r="G95" s="410"/>
      <c r="H95" s="410"/>
      <c r="I95" s="410"/>
    </row>
    <row r="96" spans="1:9" ht="33.75" customHeight="1" x14ac:dyDescent="0.25">
      <c r="A96" s="385" t="s">
        <v>224</v>
      </c>
      <c r="B96" s="385"/>
      <c r="C96" s="385"/>
      <c r="D96" s="385"/>
      <c r="E96" s="385"/>
      <c r="F96" s="385"/>
      <c r="G96" s="385"/>
      <c r="H96" s="385"/>
    </row>
    <row r="98" spans="1:11" ht="17.25" thickBot="1" x14ac:dyDescent="0.3">
      <c r="A98" s="219" t="s">
        <v>225</v>
      </c>
      <c r="B98" s="211"/>
      <c r="C98" s="211"/>
      <c r="D98" s="211"/>
      <c r="E98" s="211"/>
      <c r="F98" s="211"/>
      <c r="G98" s="220">
        <v>2024</v>
      </c>
      <c r="H98" s="202"/>
      <c r="I98" s="220">
        <v>2023</v>
      </c>
    </row>
    <row r="99" spans="1:11" x14ac:dyDescent="0.25">
      <c r="A99" s="386" t="s">
        <v>226</v>
      </c>
      <c r="B99" s="386"/>
      <c r="C99" s="386"/>
      <c r="D99" s="386"/>
      <c r="E99" s="386"/>
      <c r="G99" s="222">
        <v>5255139.25</v>
      </c>
      <c r="H99" s="223"/>
      <c r="I99" s="222">
        <v>1637883.9</v>
      </c>
    </row>
    <row r="100" spans="1:11" x14ac:dyDescent="0.25">
      <c r="A100" s="386" t="s">
        <v>227</v>
      </c>
      <c r="B100" s="386"/>
      <c r="C100" s="386"/>
      <c r="D100" s="386"/>
      <c r="E100" s="386"/>
      <c r="G100" s="222">
        <v>250936.68</v>
      </c>
      <c r="H100" s="223"/>
      <c r="I100" s="222">
        <v>253036.68</v>
      </c>
    </row>
    <row r="101" spans="1:11" x14ac:dyDescent="0.25">
      <c r="A101" s="411" t="s">
        <v>228</v>
      </c>
      <c r="B101" s="411"/>
      <c r="C101" s="411"/>
      <c r="D101" s="411"/>
      <c r="E101" s="411"/>
      <c r="G101" s="222">
        <v>7520481.54</v>
      </c>
      <c r="H101" s="223"/>
      <c r="I101" s="222">
        <v>4507462.6100000003</v>
      </c>
    </row>
    <row r="102" spans="1:11" x14ac:dyDescent="0.25">
      <c r="A102" s="411" t="s">
        <v>229</v>
      </c>
      <c r="B102" s="411"/>
      <c r="C102" s="411"/>
      <c r="D102" s="411"/>
      <c r="E102" s="411"/>
      <c r="G102" s="222">
        <v>301114.92</v>
      </c>
      <c r="H102" s="223"/>
      <c r="I102" s="222">
        <v>710593.56</v>
      </c>
    </row>
    <row r="103" spans="1:11" ht="21" customHeight="1" x14ac:dyDescent="0.25">
      <c r="A103" s="411" t="s">
        <v>230</v>
      </c>
      <c r="B103" s="411"/>
      <c r="C103" s="411"/>
      <c r="D103" s="411"/>
      <c r="E103" s="411"/>
      <c r="F103" s="411"/>
      <c r="G103" s="224">
        <v>460829426.61000001</v>
      </c>
      <c r="H103" s="223"/>
      <c r="I103" s="224">
        <v>489973931.83999997</v>
      </c>
      <c r="J103" s="225"/>
      <c r="K103" s="225"/>
    </row>
    <row r="104" spans="1:11" x14ac:dyDescent="0.25">
      <c r="A104" s="385" t="s">
        <v>231</v>
      </c>
      <c r="B104" s="385"/>
      <c r="C104" s="385"/>
      <c r="D104" s="385"/>
      <c r="E104" s="385"/>
      <c r="G104" s="222">
        <v>200000</v>
      </c>
      <c r="H104" s="223"/>
      <c r="I104" s="222">
        <v>150000</v>
      </c>
    </row>
    <row r="105" spans="1:11" x14ac:dyDescent="0.25">
      <c r="A105" s="385" t="s">
        <v>232</v>
      </c>
      <c r="B105" s="385"/>
      <c r="C105" s="385"/>
      <c r="D105" s="385"/>
      <c r="E105" s="385"/>
      <c r="F105" s="385"/>
      <c r="G105" s="222">
        <v>200000</v>
      </c>
      <c r="H105" s="223"/>
      <c r="I105" s="222">
        <v>100000</v>
      </c>
      <c r="J105" s="221"/>
    </row>
    <row r="106" spans="1:11" x14ac:dyDescent="0.25">
      <c r="A106" s="385" t="s">
        <v>233</v>
      </c>
      <c r="B106" s="385"/>
      <c r="C106" s="385"/>
      <c r="D106" s="385"/>
      <c r="E106" s="385"/>
      <c r="F106" s="385"/>
      <c r="G106" s="222">
        <v>15000</v>
      </c>
      <c r="H106" s="223"/>
      <c r="I106" s="222">
        <v>15000</v>
      </c>
      <c r="J106" s="221"/>
    </row>
    <row r="107" spans="1:11" x14ac:dyDescent="0.25">
      <c r="A107" s="385" t="s">
        <v>234</v>
      </c>
      <c r="B107" s="385"/>
      <c r="C107" s="385"/>
      <c r="D107" s="385"/>
      <c r="E107" s="385"/>
      <c r="F107" s="385"/>
      <c r="G107" s="224">
        <v>25000</v>
      </c>
      <c r="H107" s="223"/>
      <c r="I107" s="224">
        <v>25000</v>
      </c>
      <c r="J107" s="221"/>
    </row>
    <row r="108" spans="1:11" ht="16.5" customHeight="1" x14ac:dyDescent="0.25">
      <c r="A108" s="210" t="s">
        <v>235</v>
      </c>
      <c r="B108" s="210"/>
      <c r="C108" s="210"/>
      <c r="D108" s="210"/>
      <c r="E108" s="210"/>
      <c r="G108" s="226">
        <f>SUM(G99:G107)</f>
        <v>474597099</v>
      </c>
      <c r="I108" s="226">
        <f>SUM(I99:I107)</f>
        <v>497372908.58999997</v>
      </c>
      <c r="J108" s="227"/>
    </row>
    <row r="109" spans="1:11" ht="16.5" customHeight="1" x14ac:dyDescent="0.25">
      <c r="A109" s="210"/>
      <c r="B109" s="210"/>
      <c r="C109" s="210"/>
      <c r="D109" s="210"/>
      <c r="E109" s="210"/>
      <c r="G109" s="228"/>
      <c r="I109" s="228"/>
    </row>
    <row r="110" spans="1:11" ht="50.25" customHeight="1" x14ac:dyDescent="0.25">
      <c r="A110" s="410" t="s">
        <v>236</v>
      </c>
      <c r="B110" s="410"/>
      <c r="C110" s="410"/>
      <c r="D110" s="410"/>
      <c r="E110" s="410"/>
      <c r="F110" s="410"/>
      <c r="G110" s="410"/>
      <c r="H110" s="410"/>
      <c r="I110" s="410"/>
    </row>
    <row r="111" spans="1:11" ht="12.75" customHeight="1" x14ac:dyDescent="0.25">
      <c r="A111" s="210"/>
      <c r="B111" s="210"/>
      <c r="C111" s="210"/>
      <c r="D111" s="210"/>
      <c r="E111" s="210"/>
      <c r="G111" s="228"/>
      <c r="I111" s="228"/>
    </row>
    <row r="112" spans="1:11" x14ac:dyDescent="0.25">
      <c r="A112" s="212"/>
      <c r="G112" s="229"/>
      <c r="I112" s="230"/>
    </row>
    <row r="113" spans="1:11" x14ac:dyDescent="0.25">
      <c r="A113" s="374" t="s">
        <v>237</v>
      </c>
      <c r="B113" s="374"/>
      <c r="C113" s="374"/>
      <c r="D113" s="374"/>
      <c r="E113" s="374"/>
      <c r="F113" s="374"/>
      <c r="G113" s="374"/>
      <c r="H113" s="374"/>
      <c r="I113" s="374"/>
    </row>
    <row r="114" spans="1:11" ht="98.25" customHeight="1" x14ac:dyDescent="0.25">
      <c r="A114" s="386" t="s">
        <v>238</v>
      </c>
      <c r="B114" s="386"/>
      <c r="C114" s="386"/>
      <c r="D114" s="386"/>
      <c r="E114" s="386"/>
      <c r="F114" s="386"/>
      <c r="G114" s="386"/>
      <c r="H114" s="386"/>
      <c r="I114" s="386"/>
    </row>
    <row r="115" spans="1:11" ht="12.75" customHeight="1" x14ac:dyDescent="0.25">
      <c r="A115" s="209"/>
      <c r="B115" s="209"/>
      <c r="C115" s="209"/>
      <c r="D115" s="209"/>
      <c r="E115" s="209"/>
      <c r="F115" s="209"/>
      <c r="G115" s="231"/>
      <c r="H115" s="209"/>
      <c r="I115" s="209"/>
    </row>
    <row r="116" spans="1:11" x14ac:dyDescent="0.25">
      <c r="A116" s="232" t="s">
        <v>239</v>
      </c>
      <c r="G116" s="233">
        <v>2024</v>
      </c>
      <c r="H116" s="202"/>
      <c r="I116" s="234">
        <v>2023</v>
      </c>
    </row>
    <row r="117" spans="1:11" ht="21.75" customHeight="1" x14ac:dyDescent="0.25">
      <c r="A117" s="374" t="s">
        <v>240</v>
      </c>
      <c r="B117" s="374"/>
      <c r="C117" s="374"/>
      <c r="D117" s="374"/>
      <c r="E117" s="374"/>
      <c r="G117" s="223"/>
      <c r="I117" s="222"/>
    </row>
    <row r="118" spans="1:11" ht="31.5" customHeight="1" x14ac:dyDescent="0.25">
      <c r="A118" s="386" t="s">
        <v>241</v>
      </c>
      <c r="B118" s="386"/>
      <c r="C118" s="386"/>
      <c r="D118" s="214"/>
      <c r="E118" s="214"/>
      <c r="F118" s="235"/>
      <c r="G118" s="223">
        <v>306684</v>
      </c>
      <c r="H118" s="236"/>
      <c r="I118" s="222">
        <v>244417</v>
      </c>
    </row>
    <row r="119" spans="1:11" ht="22.5" customHeight="1" x14ac:dyDescent="0.25">
      <c r="A119" s="214" t="s">
        <v>242</v>
      </c>
      <c r="B119" s="214"/>
      <c r="C119" s="214"/>
      <c r="D119" s="214"/>
      <c r="E119" s="214"/>
      <c r="G119" s="236">
        <v>1445225031.4100001</v>
      </c>
      <c r="H119" s="223"/>
      <c r="I119" s="237">
        <v>1771746671</v>
      </c>
    </row>
    <row r="120" spans="1:11" ht="31.5" customHeight="1" x14ac:dyDescent="0.25">
      <c r="A120" s="386" t="s">
        <v>243</v>
      </c>
      <c r="B120" s="386"/>
      <c r="C120" s="214"/>
      <c r="D120" s="214"/>
      <c r="E120" s="214"/>
      <c r="F120" s="214"/>
      <c r="G120" s="222">
        <v>30465055</v>
      </c>
      <c r="H120" s="222"/>
      <c r="I120" s="222">
        <v>24243043</v>
      </c>
      <c r="J120" s="225"/>
    </row>
    <row r="121" spans="1:11" ht="20.25" customHeight="1" x14ac:dyDescent="0.25">
      <c r="A121" s="386" t="s">
        <v>244</v>
      </c>
      <c r="B121" s="386"/>
      <c r="C121" s="386"/>
      <c r="D121" s="214"/>
      <c r="E121" s="214"/>
      <c r="G121" s="223">
        <v>429213569</v>
      </c>
      <c r="H121" s="223"/>
      <c r="I121" s="222">
        <v>515714023</v>
      </c>
    </row>
    <row r="122" spans="1:11" ht="17.25" customHeight="1" x14ac:dyDescent="0.25">
      <c r="A122" s="386" t="s">
        <v>245</v>
      </c>
      <c r="B122" s="386"/>
      <c r="C122" s="386"/>
      <c r="D122" s="214"/>
      <c r="E122" s="214"/>
      <c r="G122" s="223">
        <v>11493052</v>
      </c>
      <c r="H122" s="223"/>
      <c r="I122" s="222">
        <v>11037352</v>
      </c>
    </row>
    <row r="123" spans="1:11" x14ac:dyDescent="0.25">
      <c r="A123" s="214" t="s">
        <v>246</v>
      </c>
      <c r="B123" s="214"/>
      <c r="C123" s="214"/>
      <c r="D123" s="214"/>
      <c r="E123" s="214"/>
      <c r="F123" s="214"/>
      <c r="G123" s="223">
        <v>5844051</v>
      </c>
      <c r="H123" s="223"/>
      <c r="I123" s="222">
        <v>33884196</v>
      </c>
    </row>
    <row r="124" spans="1:11" x14ac:dyDescent="0.25">
      <c r="A124" s="214" t="s">
        <v>247</v>
      </c>
      <c r="B124" s="214"/>
      <c r="C124" s="214"/>
      <c r="D124" s="214"/>
      <c r="E124" s="214"/>
      <c r="G124" s="237">
        <v>49415536</v>
      </c>
      <c r="H124" s="222"/>
      <c r="I124" s="237">
        <v>45697211</v>
      </c>
    </row>
    <row r="125" spans="1:11" x14ac:dyDescent="0.25">
      <c r="A125" s="214" t="s">
        <v>248</v>
      </c>
      <c r="B125" s="214"/>
      <c r="C125" s="214"/>
      <c r="D125" s="214"/>
      <c r="E125" s="214"/>
      <c r="G125" s="222">
        <v>67666666.670000002</v>
      </c>
      <c r="H125" s="222"/>
      <c r="I125" s="222">
        <v>67666666.670000002</v>
      </c>
    </row>
    <row r="126" spans="1:11" ht="17.25" customHeight="1" x14ac:dyDescent="0.25">
      <c r="A126" s="386" t="s">
        <v>249</v>
      </c>
      <c r="B126" s="386"/>
      <c r="C126" s="386"/>
      <c r="D126" s="386"/>
      <c r="E126" s="214"/>
      <c r="F126" s="214"/>
      <c r="G126" s="222">
        <v>58177550.560000002</v>
      </c>
      <c r="H126" s="222"/>
      <c r="I126" s="222">
        <v>58314638.560000002</v>
      </c>
      <c r="J126" s="238"/>
    </row>
    <row r="127" spans="1:11" ht="19.5" customHeight="1" x14ac:dyDescent="0.25">
      <c r="A127" s="386" t="s">
        <v>250</v>
      </c>
      <c r="B127" s="386"/>
      <c r="C127" s="386"/>
      <c r="D127" s="386"/>
      <c r="E127" s="214"/>
      <c r="G127" s="222">
        <v>5202322.26</v>
      </c>
      <c r="H127" s="222"/>
      <c r="I127" s="222">
        <v>37642220.060000002</v>
      </c>
    </row>
    <row r="128" spans="1:11" ht="17.25" thickBot="1" x14ac:dyDescent="0.3">
      <c r="A128" s="232" t="s">
        <v>251</v>
      </c>
      <c r="F128" s="232"/>
      <c r="G128" s="239">
        <f>SUM(G118:G127)</f>
        <v>2103009517.9000001</v>
      </c>
      <c r="H128" s="240"/>
      <c r="I128" s="241">
        <f>SUM(I118:I127)</f>
        <v>2566190438.29</v>
      </c>
      <c r="J128" s="221"/>
      <c r="K128" s="242"/>
    </row>
    <row r="129" spans="1:11" ht="17.25" thickTop="1" x14ac:dyDescent="0.25">
      <c r="A129" s="232"/>
      <c r="F129" s="232"/>
      <c r="G129" s="229"/>
      <c r="H129" s="240"/>
      <c r="I129" s="228"/>
      <c r="J129" s="221"/>
      <c r="K129" s="242"/>
    </row>
    <row r="130" spans="1:11" ht="81" customHeight="1" x14ac:dyDescent="0.25">
      <c r="A130" s="374" t="s">
        <v>252</v>
      </c>
      <c r="B130" s="374"/>
      <c r="C130" s="374"/>
      <c r="D130" s="374"/>
      <c r="E130" s="374"/>
      <c r="F130" s="374"/>
      <c r="G130" s="374"/>
      <c r="H130" s="374"/>
      <c r="I130" s="374"/>
      <c r="J130" s="221"/>
      <c r="K130" s="242"/>
    </row>
    <row r="131" spans="1:11" x14ac:dyDescent="0.25">
      <c r="A131" s="232"/>
      <c r="F131" s="232"/>
      <c r="G131" s="229"/>
      <c r="H131" s="240"/>
      <c r="I131" s="228"/>
    </row>
    <row r="132" spans="1:11" x14ac:dyDescent="0.25">
      <c r="A132" s="232"/>
      <c r="F132" s="232"/>
      <c r="G132" s="229">
        <v>2024</v>
      </c>
      <c r="H132" s="240"/>
      <c r="I132" s="228">
        <v>2023</v>
      </c>
    </row>
    <row r="133" spans="1:11" ht="26.1" customHeight="1" x14ac:dyDescent="0.25">
      <c r="A133" s="408" t="s">
        <v>253</v>
      </c>
      <c r="B133" s="408"/>
      <c r="C133" s="408"/>
      <c r="D133" s="408"/>
      <c r="E133" s="408"/>
      <c r="F133" s="243"/>
      <c r="G133" s="229"/>
      <c r="H133" s="240"/>
      <c r="I133" s="228"/>
    </row>
    <row r="134" spans="1:11" ht="26.1" customHeight="1" x14ac:dyDescent="0.25">
      <c r="A134" s="406" t="s">
        <v>254</v>
      </c>
      <c r="B134" s="406"/>
      <c r="C134" s="406"/>
      <c r="D134" s="406"/>
      <c r="E134" s="406"/>
      <c r="F134" s="244"/>
      <c r="G134" s="245">
        <v>138161</v>
      </c>
      <c r="I134" s="245">
        <v>80724</v>
      </c>
    </row>
    <row r="135" spans="1:11" ht="26.1" customHeight="1" x14ac:dyDescent="0.25">
      <c r="A135" s="409" t="s">
        <v>255</v>
      </c>
      <c r="B135" s="409"/>
      <c r="C135" s="409"/>
      <c r="D135" s="409"/>
      <c r="E135" s="409"/>
      <c r="F135" s="246"/>
      <c r="G135" s="245">
        <v>5094</v>
      </c>
      <c r="I135" s="245">
        <v>1350</v>
      </c>
    </row>
    <row r="136" spans="1:11" ht="26.1" customHeight="1" x14ac:dyDescent="0.25">
      <c r="A136" s="409" t="s">
        <v>256</v>
      </c>
      <c r="B136" s="409"/>
      <c r="C136" s="409"/>
      <c r="D136" s="409"/>
      <c r="E136" s="409"/>
      <c r="F136" s="247"/>
      <c r="G136" s="245">
        <v>12510</v>
      </c>
      <c r="I136" s="245">
        <v>4526</v>
      </c>
    </row>
    <row r="137" spans="1:11" ht="26.1" customHeight="1" x14ac:dyDescent="0.25">
      <c r="A137" s="406" t="s">
        <v>257</v>
      </c>
      <c r="B137" s="406"/>
      <c r="C137" s="406"/>
      <c r="D137" s="406"/>
      <c r="E137" s="406"/>
      <c r="F137" s="247"/>
      <c r="G137" s="245">
        <v>51339</v>
      </c>
      <c r="I137" s="245">
        <v>494641</v>
      </c>
    </row>
    <row r="138" spans="1:11" ht="26.1" customHeight="1" x14ac:dyDescent="0.25">
      <c r="A138" s="406" t="s">
        <v>258</v>
      </c>
      <c r="B138" s="406"/>
      <c r="C138" s="406"/>
      <c r="D138" s="406"/>
      <c r="E138" s="406"/>
      <c r="F138" s="247"/>
      <c r="G138" s="245">
        <v>3655620</v>
      </c>
      <c r="I138" s="245">
        <v>2213244</v>
      </c>
    </row>
    <row r="139" spans="1:11" ht="27.75" customHeight="1" x14ac:dyDescent="0.25">
      <c r="A139" s="409" t="s">
        <v>259</v>
      </c>
      <c r="B139" s="409"/>
      <c r="C139" s="409"/>
      <c r="D139" s="409"/>
      <c r="E139" s="409"/>
      <c r="F139" s="247"/>
      <c r="G139" s="245">
        <v>115490</v>
      </c>
      <c r="I139" s="245">
        <v>16647</v>
      </c>
    </row>
    <row r="140" spans="1:11" ht="26.1" customHeight="1" x14ac:dyDescent="0.25">
      <c r="A140" s="409" t="s">
        <v>260</v>
      </c>
      <c r="B140" s="409"/>
      <c r="C140" s="409"/>
      <c r="D140" s="409"/>
      <c r="E140" s="409"/>
      <c r="F140" s="247"/>
      <c r="G140" s="245">
        <v>9434</v>
      </c>
      <c r="I140" s="245">
        <v>5577</v>
      </c>
    </row>
    <row r="141" spans="1:11" ht="26.1" customHeight="1" x14ac:dyDescent="0.25">
      <c r="A141" s="406" t="s">
        <v>261</v>
      </c>
      <c r="B141" s="406"/>
      <c r="C141" s="406"/>
      <c r="D141" s="406"/>
      <c r="E141" s="406"/>
      <c r="F141" s="247"/>
      <c r="G141" s="245">
        <v>10252054</v>
      </c>
      <c r="I141" s="245">
        <v>9808591</v>
      </c>
    </row>
    <row r="142" spans="1:11" ht="26.1" customHeight="1" x14ac:dyDescent="0.25">
      <c r="A142" s="406" t="s">
        <v>262</v>
      </c>
      <c r="B142" s="406"/>
      <c r="C142" s="406"/>
      <c r="D142" s="406"/>
      <c r="E142" s="406"/>
      <c r="F142" s="247"/>
      <c r="G142" s="245">
        <v>404399</v>
      </c>
      <c r="I142" s="245">
        <v>261658</v>
      </c>
    </row>
    <row r="143" spans="1:11" ht="26.1" customHeight="1" x14ac:dyDescent="0.25">
      <c r="A143" s="406" t="s">
        <v>263</v>
      </c>
      <c r="B143" s="406"/>
      <c r="C143" s="406"/>
      <c r="D143" s="406"/>
      <c r="E143" s="406"/>
      <c r="F143" s="247"/>
      <c r="G143" s="245">
        <v>5301</v>
      </c>
      <c r="I143" s="245">
        <v>900</v>
      </c>
    </row>
    <row r="144" spans="1:11" ht="26.1" customHeight="1" x14ac:dyDescent="0.25">
      <c r="A144" s="390" t="s">
        <v>264</v>
      </c>
      <c r="B144" s="390"/>
      <c r="C144" s="390"/>
      <c r="D144" s="390"/>
      <c r="E144" s="390"/>
      <c r="F144" s="247"/>
      <c r="G144" s="245">
        <v>0</v>
      </c>
      <c r="I144" s="245">
        <v>13268</v>
      </c>
    </row>
    <row r="145" spans="1:9" ht="26.1" customHeight="1" x14ac:dyDescent="0.25">
      <c r="A145" s="409" t="s">
        <v>265</v>
      </c>
      <c r="B145" s="409"/>
      <c r="C145" s="409"/>
      <c r="D145" s="409"/>
      <c r="E145" s="409"/>
      <c r="F145" s="247"/>
      <c r="G145" s="245">
        <v>212392</v>
      </c>
      <c r="I145" s="245">
        <v>13090</v>
      </c>
    </row>
    <row r="146" spans="1:9" ht="26.1" customHeight="1" x14ac:dyDescent="0.25">
      <c r="A146" s="406" t="s">
        <v>266</v>
      </c>
      <c r="B146" s="406"/>
      <c r="C146" s="406"/>
      <c r="D146" s="406"/>
      <c r="E146" s="406"/>
      <c r="F146" s="247"/>
      <c r="G146" s="245">
        <v>86582</v>
      </c>
      <c r="I146" s="245">
        <v>49529</v>
      </c>
    </row>
    <row r="147" spans="1:9" ht="26.1" customHeight="1" x14ac:dyDescent="0.25">
      <c r="A147" s="406" t="s">
        <v>267</v>
      </c>
      <c r="B147" s="406"/>
      <c r="C147" s="406"/>
      <c r="D147" s="406"/>
      <c r="E147" s="406"/>
      <c r="F147" s="247"/>
      <c r="G147" s="245">
        <v>8538</v>
      </c>
      <c r="I147" s="245">
        <v>44125</v>
      </c>
    </row>
    <row r="148" spans="1:9" ht="26.1" customHeight="1" x14ac:dyDescent="0.25">
      <c r="A148" s="409" t="s">
        <v>268</v>
      </c>
      <c r="B148" s="409"/>
      <c r="C148" s="409"/>
      <c r="D148" s="409"/>
      <c r="E148" s="409"/>
      <c r="F148" s="247"/>
      <c r="G148" s="245">
        <v>9981</v>
      </c>
      <c r="I148" s="245">
        <v>1800</v>
      </c>
    </row>
    <row r="149" spans="1:9" ht="26.1" customHeight="1" x14ac:dyDescent="0.25">
      <c r="A149" s="406" t="s">
        <v>269</v>
      </c>
      <c r="B149" s="406"/>
      <c r="C149" s="406"/>
      <c r="D149" s="406"/>
      <c r="E149" s="406"/>
      <c r="F149" s="247"/>
      <c r="G149" s="245">
        <v>2487</v>
      </c>
      <c r="I149" s="245">
        <v>1070</v>
      </c>
    </row>
    <row r="150" spans="1:9" ht="26.1" customHeight="1" x14ac:dyDescent="0.25">
      <c r="A150" s="406" t="s">
        <v>270</v>
      </c>
      <c r="B150" s="406"/>
      <c r="C150" s="406"/>
      <c r="D150" s="406"/>
      <c r="E150" s="406"/>
      <c r="F150" s="247"/>
      <c r="G150" s="245">
        <v>3519</v>
      </c>
      <c r="I150" s="245">
        <v>2700</v>
      </c>
    </row>
    <row r="151" spans="1:9" ht="26.1" customHeight="1" x14ac:dyDescent="0.25">
      <c r="A151" s="406" t="s">
        <v>271</v>
      </c>
      <c r="B151" s="406"/>
      <c r="C151" s="406"/>
      <c r="D151" s="406"/>
      <c r="E151" s="406"/>
      <c r="F151" s="247"/>
      <c r="G151" s="245">
        <v>1746</v>
      </c>
      <c r="I151" s="245">
        <v>2171</v>
      </c>
    </row>
    <row r="152" spans="1:9" ht="26.1" customHeight="1" x14ac:dyDescent="0.25">
      <c r="A152" s="406" t="s">
        <v>272</v>
      </c>
      <c r="B152" s="406"/>
      <c r="C152" s="406"/>
      <c r="D152" s="406"/>
      <c r="E152" s="406"/>
      <c r="F152" s="247"/>
      <c r="G152" s="245">
        <v>374035</v>
      </c>
      <c r="I152" s="245">
        <v>0</v>
      </c>
    </row>
    <row r="153" spans="1:9" ht="26.1" customHeight="1" x14ac:dyDescent="0.25">
      <c r="A153" s="406" t="s">
        <v>273</v>
      </c>
      <c r="B153" s="406"/>
      <c r="C153" s="406"/>
      <c r="D153" s="406"/>
      <c r="E153" s="406"/>
      <c r="F153" s="247"/>
      <c r="G153" s="245">
        <v>67974</v>
      </c>
      <c r="I153" s="245">
        <v>0</v>
      </c>
    </row>
    <row r="154" spans="1:9" ht="26.1" customHeight="1" x14ac:dyDescent="0.25">
      <c r="A154" s="406" t="s">
        <v>274</v>
      </c>
      <c r="B154" s="406"/>
      <c r="C154" s="406"/>
      <c r="D154" s="406"/>
      <c r="E154" s="406"/>
      <c r="F154" s="247"/>
      <c r="G154" s="245">
        <v>5824580</v>
      </c>
      <c r="I154" s="245">
        <v>5029360</v>
      </c>
    </row>
    <row r="155" spans="1:9" ht="26.1" customHeight="1" x14ac:dyDescent="0.25">
      <c r="A155" s="406" t="s">
        <v>275</v>
      </c>
      <c r="B155" s="406"/>
      <c r="C155" s="406"/>
      <c r="D155" s="406"/>
      <c r="E155" s="406"/>
      <c r="F155" s="247"/>
      <c r="G155" s="245">
        <v>23880</v>
      </c>
      <c r="I155" s="245">
        <v>0</v>
      </c>
    </row>
    <row r="156" spans="1:9" ht="26.1" customHeight="1" x14ac:dyDescent="0.25">
      <c r="A156" s="390" t="s">
        <v>276</v>
      </c>
      <c r="B156" s="390"/>
      <c r="C156" s="390"/>
      <c r="D156" s="390"/>
      <c r="E156" s="390"/>
      <c r="F156" s="247"/>
      <c r="G156" s="245">
        <v>0</v>
      </c>
      <c r="I156" s="245">
        <v>116830</v>
      </c>
    </row>
    <row r="157" spans="1:9" ht="26.1" customHeight="1" x14ac:dyDescent="0.25">
      <c r="A157" s="406" t="s">
        <v>277</v>
      </c>
      <c r="B157" s="406"/>
      <c r="C157" s="406"/>
      <c r="D157" s="406"/>
      <c r="E157" s="406"/>
      <c r="F157" s="247"/>
      <c r="G157" s="245">
        <v>17829</v>
      </c>
      <c r="I157" s="245">
        <v>13913</v>
      </c>
    </row>
    <row r="158" spans="1:9" ht="26.1" customHeight="1" thickBot="1" x14ac:dyDescent="0.3">
      <c r="A158" s="407" t="s">
        <v>278</v>
      </c>
      <c r="B158" s="407"/>
      <c r="C158" s="407"/>
      <c r="D158" s="407"/>
      <c r="E158" s="407"/>
      <c r="F158" s="249"/>
      <c r="G158" s="250">
        <f>SUM(G134:G157)</f>
        <v>21282945</v>
      </c>
      <c r="I158" s="251">
        <f>SUM(I134:I157)</f>
        <v>18175714</v>
      </c>
    </row>
    <row r="159" spans="1:9" ht="26.1" customHeight="1" thickTop="1" x14ac:dyDescent="0.25">
      <c r="A159" s="248"/>
      <c r="B159" s="248"/>
      <c r="C159" s="248"/>
      <c r="D159" s="248"/>
      <c r="E159" s="248"/>
      <c r="F159" s="249"/>
      <c r="G159" s="252"/>
      <c r="I159" s="253"/>
    </row>
    <row r="160" spans="1:9" ht="26.1" customHeight="1" x14ac:dyDescent="0.25">
      <c r="A160" s="408" t="s">
        <v>279</v>
      </c>
      <c r="B160" s="408"/>
      <c r="C160" s="408"/>
      <c r="D160" s="408"/>
      <c r="E160" s="408"/>
      <c r="F160" s="247"/>
      <c r="G160" s="254">
        <v>2024</v>
      </c>
      <c r="I160" s="254">
        <v>2023</v>
      </c>
    </row>
    <row r="161" spans="1:9" ht="26.1" customHeight="1" x14ac:dyDescent="0.25">
      <c r="A161" s="406" t="s">
        <v>280</v>
      </c>
      <c r="B161" s="406"/>
      <c r="C161" s="406"/>
      <c r="D161" s="406"/>
      <c r="E161" s="406"/>
      <c r="F161" s="247"/>
      <c r="G161" s="255">
        <v>7092</v>
      </c>
      <c r="I161" s="256">
        <v>2016</v>
      </c>
    </row>
    <row r="162" spans="1:9" ht="26.1" customHeight="1" x14ac:dyDescent="0.25">
      <c r="A162" s="406" t="s">
        <v>281</v>
      </c>
      <c r="B162" s="406"/>
      <c r="C162" s="406"/>
      <c r="D162" s="406"/>
      <c r="E162" s="406"/>
      <c r="F162" s="247"/>
      <c r="G162" s="255">
        <v>368117</v>
      </c>
      <c r="I162" s="256">
        <v>320659</v>
      </c>
    </row>
    <row r="163" spans="1:9" ht="26.1" customHeight="1" x14ac:dyDescent="0.25">
      <c r="A163" s="406" t="s">
        <v>282</v>
      </c>
      <c r="B163" s="406"/>
      <c r="C163" s="406"/>
      <c r="D163" s="406"/>
      <c r="E163" s="406"/>
      <c r="F163" s="247"/>
      <c r="G163" s="255">
        <v>46457</v>
      </c>
      <c r="I163" s="256">
        <v>0</v>
      </c>
    </row>
    <row r="164" spans="1:9" ht="26.1" customHeight="1" x14ac:dyDescent="0.25">
      <c r="A164" s="390" t="s">
        <v>283</v>
      </c>
      <c r="B164" s="390"/>
      <c r="C164" s="390"/>
      <c r="D164" s="390"/>
      <c r="E164" s="390"/>
      <c r="F164" s="247"/>
      <c r="G164" s="255">
        <v>0</v>
      </c>
      <c r="I164" s="256">
        <v>11190</v>
      </c>
    </row>
    <row r="165" spans="1:9" ht="26.1" customHeight="1" x14ac:dyDescent="0.25">
      <c r="A165" s="406" t="s">
        <v>284</v>
      </c>
      <c r="B165" s="406"/>
      <c r="C165" s="406"/>
      <c r="D165" s="406"/>
      <c r="E165" s="406"/>
      <c r="F165" s="247"/>
      <c r="G165" s="255">
        <v>3114</v>
      </c>
      <c r="I165" s="256">
        <v>3530</v>
      </c>
    </row>
    <row r="166" spans="1:9" ht="26.1" customHeight="1" thickBot="1" x14ac:dyDescent="0.3">
      <c r="A166" s="403" t="s">
        <v>251</v>
      </c>
      <c r="B166" s="403"/>
      <c r="C166" s="403"/>
      <c r="D166" s="403"/>
      <c r="E166" s="403"/>
      <c r="F166" s="247"/>
      <c r="G166" s="250">
        <v>424780</v>
      </c>
      <c r="I166" s="251">
        <f>SUM(I161:I165)</f>
        <v>337395</v>
      </c>
    </row>
    <row r="167" spans="1:9" ht="26.1" customHeight="1" thickTop="1" x14ac:dyDescent="0.25">
      <c r="A167" s="257"/>
      <c r="B167" s="257"/>
      <c r="C167" s="257"/>
      <c r="D167" s="257"/>
      <c r="E167" s="257"/>
      <c r="F167" s="247"/>
      <c r="G167" s="252"/>
      <c r="I167" s="253"/>
    </row>
    <row r="168" spans="1:9" ht="26.1" customHeight="1" x14ac:dyDescent="0.25">
      <c r="A168" s="405" t="s">
        <v>285</v>
      </c>
      <c r="B168" s="405"/>
      <c r="C168" s="405"/>
      <c r="D168" s="405"/>
      <c r="E168" s="405"/>
      <c r="F168" s="247"/>
      <c r="G168" s="254">
        <v>2024</v>
      </c>
      <c r="I168" s="254">
        <v>2023</v>
      </c>
    </row>
    <row r="169" spans="1:9" ht="26.1" customHeight="1" x14ac:dyDescent="0.25">
      <c r="A169" s="400" t="s">
        <v>286</v>
      </c>
      <c r="B169" s="400"/>
      <c r="C169" s="400"/>
      <c r="D169" s="400"/>
      <c r="E169" s="400"/>
      <c r="F169" s="247"/>
      <c r="G169" s="258">
        <v>0</v>
      </c>
      <c r="I169" s="258">
        <v>3588</v>
      </c>
    </row>
    <row r="170" spans="1:9" ht="26.1" customHeight="1" x14ac:dyDescent="0.25">
      <c r="A170" s="400" t="s">
        <v>287</v>
      </c>
      <c r="B170" s="400"/>
      <c r="C170" s="400"/>
      <c r="D170" s="400"/>
      <c r="E170" s="400"/>
      <c r="F170" s="247"/>
      <c r="G170" s="258">
        <v>12824</v>
      </c>
      <c r="I170" s="258">
        <v>8372</v>
      </c>
    </row>
    <row r="171" spans="1:9" ht="26.1" customHeight="1" thickBot="1" x14ac:dyDescent="0.3">
      <c r="A171" s="403" t="s">
        <v>251</v>
      </c>
      <c r="B171" s="403"/>
      <c r="C171" s="403"/>
      <c r="D171" s="403"/>
      <c r="E171" s="403"/>
      <c r="F171" s="247"/>
      <c r="G171" s="259">
        <f>SUBTOTAL(109,G169:G170)</f>
        <v>12824</v>
      </c>
      <c r="I171" s="259">
        <f>SUBTOTAL(109,I169:I170)</f>
        <v>11960</v>
      </c>
    </row>
    <row r="172" spans="1:9" ht="26.1" customHeight="1" thickTop="1" x14ac:dyDescent="0.25">
      <c r="A172" s="257"/>
      <c r="B172" s="257"/>
      <c r="C172" s="257"/>
      <c r="D172" s="257"/>
      <c r="E172" s="257"/>
      <c r="F172" s="247"/>
      <c r="G172" s="260"/>
      <c r="I172" s="260"/>
    </row>
    <row r="173" spans="1:9" ht="40.5" customHeight="1" x14ac:dyDescent="0.25">
      <c r="A173" s="404" t="s">
        <v>288</v>
      </c>
      <c r="B173" s="404"/>
      <c r="C173" s="404"/>
      <c r="D173" s="404"/>
      <c r="E173" s="404"/>
      <c r="F173" s="247"/>
      <c r="G173" s="254">
        <v>2024</v>
      </c>
      <c r="I173" s="254">
        <v>2023</v>
      </c>
    </row>
    <row r="174" spans="1:9" ht="26.1" customHeight="1" x14ac:dyDescent="0.25">
      <c r="A174" s="390" t="s">
        <v>289</v>
      </c>
      <c r="B174" s="390"/>
      <c r="C174" s="390"/>
      <c r="D174" s="390"/>
      <c r="E174" s="390"/>
      <c r="F174" s="246"/>
      <c r="G174" s="258">
        <v>4063</v>
      </c>
      <c r="I174" s="258">
        <v>2362</v>
      </c>
    </row>
    <row r="175" spans="1:9" ht="32.25" customHeight="1" x14ac:dyDescent="0.25">
      <c r="A175" s="402" t="s">
        <v>290</v>
      </c>
      <c r="B175" s="402"/>
      <c r="C175" s="402"/>
      <c r="D175" s="402"/>
      <c r="E175" s="402"/>
      <c r="F175" s="232"/>
      <c r="G175" s="258">
        <v>16816</v>
      </c>
      <c r="I175" s="258">
        <v>0</v>
      </c>
    </row>
    <row r="176" spans="1:9" ht="26.1" customHeight="1" x14ac:dyDescent="0.25">
      <c r="A176" s="402" t="s">
        <v>291</v>
      </c>
      <c r="B176" s="402"/>
      <c r="C176" s="402"/>
      <c r="D176" s="402"/>
      <c r="E176" s="402"/>
      <c r="G176" s="258">
        <v>118409</v>
      </c>
      <c r="I176" s="258">
        <v>49059</v>
      </c>
    </row>
    <row r="177" spans="1:10" ht="26.1" customHeight="1" x14ac:dyDescent="0.25">
      <c r="A177" s="402" t="s">
        <v>292</v>
      </c>
      <c r="B177" s="402"/>
      <c r="C177" s="402"/>
      <c r="D177" s="402"/>
      <c r="E177" s="402"/>
      <c r="G177" s="261">
        <v>8068</v>
      </c>
      <c r="I177" s="261">
        <v>0</v>
      </c>
    </row>
    <row r="178" spans="1:10" ht="26.1" customHeight="1" x14ac:dyDescent="0.25">
      <c r="A178" s="400" t="s">
        <v>293</v>
      </c>
      <c r="B178" s="400"/>
      <c r="C178" s="400"/>
      <c r="D178" s="400"/>
      <c r="E178" s="400"/>
      <c r="G178" s="261">
        <v>117936</v>
      </c>
      <c r="I178" s="261">
        <v>6772</v>
      </c>
    </row>
    <row r="179" spans="1:10" ht="26.1" customHeight="1" thickBot="1" x14ac:dyDescent="0.3">
      <c r="A179" s="403" t="s">
        <v>251</v>
      </c>
      <c r="B179" s="403"/>
      <c r="C179" s="403"/>
      <c r="D179" s="403"/>
      <c r="E179" s="403"/>
      <c r="G179" s="259">
        <f>SUBTOTAL(109,G174:G178)</f>
        <v>265292</v>
      </c>
      <c r="I179" s="259">
        <f>SUBTOTAL(109,I174:I178)</f>
        <v>58193</v>
      </c>
      <c r="J179" s="225"/>
    </row>
    <row r="180" spans="1:10" ht="26.1" customHeight="1" thickTop="1" x14ac:dyDescent="0.25">
      <c r="A180" s="257"/>
      <c r="B180" s="257"/>
      <c r="C180" s="257"/>
      <c r="D180" s="257"/>
      <c r="E180" s="257"/>
      <c r="G180" s="260"/>
      <c r="I180" s="260"/>
      <c r="J180" s="227"/>
    </row>
    <row r="181" spans="1:10" ht="26.1" customHeight="1" x14ac:dyDescent="0.25">
      <c r="A181" s="404" t="s">
        <v>294</v>
      </c>
      <c r="B181" s="404"/>
      <c r="C181" s="404"/>
      <c r="D181" s="404"/>
      <c r="E181" s="404"/>
      <c r="G181" s="254">
        <v>2024</v>
      </c>
      <c r="I181" s="254">
        <v>2023</v>
      </c>
    </row>
    <row r="182" spans="1:10" ht="26.1" customHeight="1" x14ac:dyDescent="0.25">
      <c r="A182" s="400" t="s">
        <v>295</v>
      </c>
      <c r="B182" s="400"/>
      <c r="C182" s="400"/>
      <c r="D182" s="400"/>
      <c r="E182" s="400"/>
      <c r="G182" s="261">
        <v>8479214</v>
      </c>
      <c r="I182" s="261">
        <v>5659781</v>
      </c>
    </row>
    <row r="183" spans="1:10" ht="26.1" customHeight="1" thickBot="1" x14ac:dyDescent="0.3">
      <c r="A183" s="401" t="s">
        <v>296</v>
      </c>
      <c r="B183" s="401"/>
      <c r="C183" s="401"/>
      <c r="D183" s="401"/>
      <c r="E183" s="401"/>
      <c r="F183" s="262"/>
      <c r="G183" s="259">
        <f>SUBTOTAL(109,G182:G182)</f>
        <v>8479214</v>
      </c>
      <c r="I183" s="259">
        <f>SUBTOTAL(109,I182:I182)</f>
        <v>5659781</v>
      </c>
      <c r="J183" s="263"/>
    </row>
    <row r="184" spans="1:10" ht="17.25" thickTop="1" x14ac:dyDescent="0.25">
      <c r="A184" s="232"/>
    </row>
    <row r="185" spans="1:10" ht="60.75" customHeight="1" x14ac:dyDescent="0.25">
      <c r="A185" s="373" t="s">
        <v>297</v>
      </c>
      <c r="B185" s="373"/>
      <c r="C185" s="373"/>
      <c r="D185" s="373"/>
      <c r="E185" s="373"/>
      <c r="F185" s="373"/>
      <c r="G185" s="373"/>
      <c r="H185" s="373"/>
      <c r="I185" s="373"/>
    </row>
    <row r="186" spans="1:10" ht="15.75" customHeight="1" x14ac:dyDescent="0.25">
      <c r="A186" s="265"/>
      <c r="B186" s="265"/>
      <c r="C186" s="265"/>
      <c r="D186" s="265"/>
      <c r="E186" s="265"/>
      <c r="F186" s="265"/>
      <c r="G186" s="266"/>
      <c r="H186" s="265"/>
      <c r="I186" s="265"/>
    </row>
    <row r="187" spans="1:10" x14ac:dyDescent="0.25">
      <c r="A187" s="374" t="s">
        <v>298</v>
      </c>
      <c r="B187" s="374"/>
      <c r="C187" s="374"/>
      <c r="D187" s="374"/>
      <c r="E187" s="374"/>
      <c r="F187" s="374"/>
      <c r="G187" s="374"/>
      <c r="H187" s="374"/>
      <c r="I187" s="374"/>
    </row>
    <row r="188" spans="1:10" ht="61.5" customHeight="1" x14ac:dyDescent="0.25">
      <c r="A188" s="386" t="s">
        <v>299</v>
      </c>
      <c r="B188" s="386"/>
      <c r="C188" s="386"/>
      <c r="D188" s="386"/>
      <c r="E188" s="386"/>
      <c r="F188" s="386"/>
      <c r="G188" s="386"/>
      <c r="H188" s="386"/>
      <c r="I188" s="386"/>
    </row>
    <row r="189" spans="1:10" x14ac:dyDescent="0.25">
      <c r="A189" s="214"/>
    </row>
    <row r="190" spans="1:10" x14ac:dyDescent="0.25">
      <c r="A190" s="232" t="s">
        <v>300</v>
      </c>
      <c r="B190" s="232"/>
      <c r="G190" s="267">
        <v>2024</v>
      </c>
      <c r="H190" s="202"/>
      <c r="I190" s="202">
        <v>2023</v>
      </c>
    </row>
    <row r="191" spans="1:10" ht="18.75" customHeight="1" x14ac:dyDescent="0.25">
      <c r="A191" s="386" t="s">
        <v>301</v>
      </c>
      <c r="B191" s="386"/>
      <c r="C191" s="386"/>
      <c r="D191" s="386"/>
      <c r="E191" s="386"/>
      <c r="F191" s="206"/>
      <c r="G191" s="223">
        <v>1349803.17</v>
      </c>
      <c r="I191" s="223">
        <v>1277985.21</v>
      </c>
    </row>
    <row r="192" spans="1:10" ht="18.75" customHeight="1" x14ac:dyDescent="0.25">
      <c r="A192" s="386" t="s">
        <v>302</v>
      </c>
      <c r="B192" s="386"/>
      <c r="C192" s="386"/>
      <c r="D192" s="386"/>
      <c r="E192" s="386"/>
      <c r="F192" s="386"/>
      <c r="G192" s="223">
        <v>2078115.32</v>
      </c>
      <c r="I192" s="223">
        <v>7071986.3200000003</v>
      </c>
    </row>
    <row r="193" spans="1:10" ht="18.75" customHeight="1" x14ac:dyDescent="0.25">
      <c r="A193" s="386" t="s">
        <v>303</v>
      </c>
      <c r="B193" s="386"/>
      <c r="C193" s="386"/>
      <c r="D193" s="386"/>
      <c r="E193" s="386"/>
      <c r="F193" s="386"/>
      <c r="G193" s="223">
        <v>180989.56</v>
      </c>
      <c r="I193" s="223">
        <v>196469.14</v>
      </c>
      <c r="J193" s="221"/>
    </row>
    <row r="194" spans="1:10" ht="20.25" customHeight="1" thickBot="1" x14ac:dyDescent="0.3">
      <c r="A194" s="232" t="s">
        <v>251</v>
      </c>
      <c r="G194" s="241">
        <f>SUM(G191:G193)</f>
        <v>3608908.0500000003</v>
      </c>
      <c r="H194" s="232"/>
      <c r="I194" s="241">
        <f>SUM(I191:I193)</f>
        <v>8546440.6699999999</v>
      </c>
    </row>
    <row r="195" spans="1:10" ht="17.25" thickTop="1" x14ac:dyDescent="0.25">
      <c r="A195" s="232"/>
    </row>
    <row r="196" spans="1:10" x14ac:dyDescent="0.25">
      <c r="A196" s="374" t="s">
        <v>304</v>
      </c>
      <c r="B196" s="374"/>
      <c r="C196" s="374"/>
      <c r="D196" s="374"/>
      <c r="E196" s="374"/>
      <c r="F196" s="374"/>
      <c r="G196" s="374"/>
      <c r="H196" s="374"/>
      <c r="I196" s="374"/>
    </row>
    <row r="197" spans="1:10" ht="64.5" customHeight="1" x14ac:dyDescent="0.25">
      <c r="A197" s="386" t="s">
        <v>305</v>
      </c>
      <c r="B197" s="386"/>
      <c r="C197" s="386"/>
      <c r="D197" s="386"/>
      <c r="E197" s="386"/>
      <c r="F197" s="386"/>
      <c r="G197" s="386"/>
      <c r="H197" s="386"/>
      <c r="I197" s="386"/>
    </row>
    <row r="198" spans="1:10" x14ac:dyDescent="0.25">
      <c r="A198" s="214"/>
    </row>
    <row r="199" spans="1:10" x14ac:dyDescent="0.25">
      <c r="A199" s="232" t="s">
        <v>306</v>
      </c>
      <c r="C199" s="232"/>
      <c r="G199" s="267">
        <v>2024</v>
      </c>
      <c r="H199" s="202"/>
      <c r="I199" s="267">
        <v>2023</v>
      </c>
    </row>
    <row r="200" spans="1:10" x14ac:dyDescent="0.25">
      <c r="A200" s="374" t="s">
        <v>307</v>
      </c>
      <c r="B200" s="374"/>
      <c r="C200" s="374"/>
      <c r="D200" s="374"/>
      <c r="F200" s="232" t="s">
        <v>308</v>
      </c>
      <c r="I200" s="205"/>
    </row>
    <row r="201" spans="1:10" x14ac:dyDescent="0.25">
      <c r="A201" s="386" t="s">
        <v>309</v>
      </c>
      <c r="B201" s="386"/>
      <c r="C201" s="386"/>
      <c r="D201" s="386"/>
      <c r="E201" s="386"/>
      <c r="F201" s="214"/>
      <c r="G201" s="223">
        <v>372134.64</v>
      </c>
      <c r="I201" s="223">
        <v>191057.44</v>
      </c>
    </row>
    <row r="202" spans="1:10" x14ac:dyDescent="0.25">
      <c r="A202" s="386" t="s">
        <v>310</v>
      </c>
      <c r="B202" s="386"/>
      <c r="C202" s="386"/>
      <c r="D202" s="386"/>
      <c r="E202" s="386"/>
      <c r="G202" s="236">
        <v>66122.55</v>
      </c>
      <c r="I202" s="236">
        <v>57953.440000000002</v>
      </c>
    </row>
    <row r="203" spans="1:10" x14ac:dyDescent="0.25">
      <c r="A203" s="386" t="s">
        <v>311</v>
      </c>
      <c r="B203" s="386"/>
      <c r="C203" s="386"/>
      <c r="D203" s="386"/>
      <c r="E203" s="386"/>
      <c r="G203" s="223">
        <v>12693.36</v>
      </c>
      <c r="I203" s="223">
        <v>15370.03</v>
      </c>
    </row>
    <row r="204" spans="1:10" x14ac:dyDescent="0.25">
      <c r="A204" s="386" t="s">
        <v>312</v>
      </c>
      <c r="B204" s="386"/>
      <c r="C204" s="386"/>
      <c r="D204" s="386"/>
      <c r="E204" s="386"/>
      <c r="G204" s="223">
        <v>7539.67</v>
      </c>
      <c r="I204" s="223">
        <v>7540.03</v>
      </c>
    </row>
    <row r="205" spans="1:10" x14ac:dyDescent="0.25">
      <c r="A205" s="246" t="s">
        <v>313</v>
      </c>
      <c r="B205" s="246"/>
      <c r="C205" s="246"/>
      <c r="D205" s="209"/>
      <c r="E205" s="231"/>
      <c r="G205" s="223">
        <v>0</v>
      </c>
      <c r="I205" s="223">
        <v>61807.55</v>
      </c>
    </row>
    <row r="206" spans="1:10" ht="17.25" thickBot="1" x14ac:dyDescent="0.3">
      <c r="A206" s="232" t="s">
        <v>251</v>
      </c>
      <c r="E206" s="205"/>
      <c r="G206" s="241">
        <f>SUM(G201:G205)</f>
        <v>458490.22</v>
      </c>
      <c r="H206" s="232"/>
      <c r="I206" s="241">
        <f>SUM(I201:I205)</f>
        <v>333728.49000000005</v>
      </c>
    </row>
    <row r="207" spans="1:10" ht="17.25" thickTop="1" x14ac:dyDescent="0.25">
      <c r="A207" s="232"/>
      <c r="E207" s="268"/>
      <c r="G207" s="229"/>
      <c r="H207" s="232"/>
      <c r="I207" s="228"/>
    </row>
    <row r="208" spans="1:10" x14ac:dyDescent="0.25">
      <c r="A208" s="374" t="s">
        <v>314</v>
      </c>
      <c r="B208" s="374"/>
      <c r="C208" s="374"/>
      <c r="D208" s="374"/>
      <c r="E208" s="374"/>
      <c r="F208" s="374"/>
      <c r="G208" s="374"/>
      <c r="H208" s="374"/>
      <c r="I208" s="374"/>
    </row>
    <row r="209" spans="1:12" x14ac:dyDescent="0.25">
      <c r="A209" s="232"/>
    </row>
    <row r="210" spans="1:12" ht="37.5" customHeight="1" x14ac:dyDescent="0.25">
      <c r="A210" s="386" t="s">
        <v>315</v>
      </c>
      <c r="B210" s="386"/>
      <c r="C210" s="386"/>
      <c r="D210" s="386"/>
      <c r="E210" s="386"/>
      <c r="F210" s="386"/>
      <c r="G210" s="386"/>
      <c r="H210" s="386"/>
      <c r="I210" s="386"/>
    </row>
    <row r="211" spans="1:12" x14ac:dyDescent="0.25">
      <c r="A211" s="213"/>
    </row>
    <row r="212" spans="1:12" x14ac:dyDescent="0.25">
      <c r="A212" s="232" t="s">
        <v>316</v>
      </c>
      <c r="G212" s="269">
        <v>2024</v>
      </c>
      <c r="H212" s="270"/>
      <c r="I212" s="269">
        <v>2023</v>
      </c>
    </row>
    <row r="213" spans="1:12" x14ac:dyDescent="0.25">
      <c r="A213" s="386" t="s">
        <v>317</v>
      </c>
      <c r="B213" s="386"/>
      <c r="C213" s="386"/>
      <c r="D213" s="386"/>
      <c r="E213" s="386"/>
      <c r="G213" s="223">
        <f>+I225</f>
        <v>1632577534.0800002</v>
      </c>
      <c r="H213" s="223"/>
      <c r="I213" s="223">
        <v>1420862310</v>
      </c>
    </row>
    <row r="214" spans="1:12" x14ac:dyDescent="0.25">
      <c r="A214" s="386" t="s">
        <v>318</v>
      </c>
      <c r="B214" s="386"/>
      <c r="C214" s="386"/>
      <c r="D214" s="386"/>
      <c r="E214" s="386"/>
      <c r="G214" s="223">
        <f>-I230</f>
        <v>-431433397.38999999</v>
      </c>
      <c r="H214" s="223"/>
      <c r="I214" s="223">
        <v>-413809336.36000001</v>
      </c>
    </row>
    <row r="215" spans="1:12" ht="17.25" thickBot="1" x14ac:dyDescent="0.3">
      <c r="A215" s="374" t="s">
        <v>319</v>
      </c>
      <c r="B215" s="374"/>
      <c r="C215" s="374"/>
      <c r="D215" s="374"/>
      <c r="E215" s="374"/>
      <c r="G215" s="239">
        <f>SUM(G213:G214)</f>
        <v>1201144136.6900001</v>
      </c>
      <c r="H215" s="240"/>
      <c r="I215" s="241">
        <f>SUM(I213:I214)</f>
        <v>1007052973.64</v>
      </c>
    </row>
    <row r="216" spans="1:12" ht="17.25" thickTop="1" x14ac:dyDescent="0.25"/>
    <row r="217" spans="1:12" ht="17.25" thickBot="1" x14ac:dyDescent="0.3"/>
    <row r="218" spans="1:12" ht="45" customHeight="1" thickBot="1" x14ac:dyDescent="0.3">
      <c r="A218" s="271"/>
      <c r="B218" s="272" t="s">
        <v>320</v>
      </c>
      <c r="C218" s="272" t="s">
        <v>321</v>
      </c>
      <c r="D218" s="272" t="s">
        <v>322</v>
      </c>
      <c r="E218" s="272" t="s">
        <v>323</v>
      </c>
      <c r="F218" s="272" t="s">
        <v>324</v>
      </c>
      <c r="G218" s="272" t="s">
        <v>325</v>
      </c>
      <c r="H218" s="272" t="s">
        <v>326</v>
      </c>
      <c r="I218" s="273" t="s">
        <v>327</v>
      </c>
    </row>
    <row r="219" spans="1:12" ht="15" x14ac:dyDescent="0.25">
      <c r="A219" s="393" t="s">
        <v>328</v>
      </c>
      <c r="B219" s="395">
        <f>6256197</f>
        <v>6256197</v>
      </c>
      <c r="C219" s="395"/>
      <c r="D219" s="395">
        <v>12846909</v>
      </c>
      <c r="E219" s="395">
        <v>418452465.5</v>
      </c>
      <c r="F219" s="395">
        <v>29067022.030000001</v>
      </c>
      <c r="G219" s="395">
        <v>59934993.409999996</v>
      </c>
      <c r="H219" s="395">
        <v>894304722</v>
      </c>
      <c r="I219" s="395">
        <f>SUM(B219:H220)</f>
        <v>1420862308.9400001</v>
      </c>
    </row>
    <row r="220" spans="1:12" ht="15.75" thickBot="1" x14ac:dyDescent="0.3">
      <c r="A220" s="394"/>
      <c r="B220" s="396"/>
      <c r="C220" s="396"/>
      <c r="D220" s="396"/>
      <c r="E220" s="396"/>
      <c r="F220" s="396"/>
      <c r="G220" s="396"/>
      <c r="H220" s="396"/>
      <c r="I220" s="396"/>
      <c r="K220" s="225"/>
    </row>
    <row r="221" spans="1:12" ht="17.25" thickBot="1" x14ac:dyDescent="0.3">
      <c r="A221" s="274" t="s">
        <v>329</v>
      </c>
      <c r="B221" s="276">
        <v>96413</v>
      </c>
      <c r="C221" s="276">
        <f>63449348.39+5297-0.36</f>
        <v>63454645.030000001</v>
      </c>
      <c r="D221" s="276">
        <f>154999.01</f>
        <v>154999.01</v>
      </c>
      <c r="E221" s="276">
        <v>4961057.84</v>
      </c>
      <c r="F221" s="276">
        <v>1851125.07</v>
      </c>
      <c r="G221" s="276">
        <f>33159117.77+3358000</f>
        <v>36517117.769999996</v>
      </c>
      <c r="H221" s="277">
        <v>166420035.52000001</v>
      </c>
      <c r="I221" s="278">
        <f>+G221+H221+D221+E221+F221+B221+C221</f>
        <v>273455393.24000001</v>
      </c>
      <c r="J221" s="225"/>
      <c r="K221" s="225"/>
    </row>
    <row r="222" spans="1:12" ht="17.25" thickBot="1" x14ac:dyDescent="0.3">
      <c r="A222" s="274" t="s">
        <v>330</v>
      </c>
      <c r="B222" s="276"/>
      <c r="C222" s="276"/>
      <c r="D222" s="276"/>
      <c r="E222" s="276">
        <v>0</v>
      </c>
      <c r="F222" s="276"/>
      <c r="G222" s="276"/>
      <c r="H222" s="279">
        <v>0</v>
      </c>
      <c r="I222" s="278">
        <f>+H1779</f>
        <v>0</v>
      </c>
      <c r="K222" s="225"/>
      <c r="L222" s="227"/>
    </row>
    <row r="223" spans="1:12" ht="17.25" thickBot="1" x14ac:dyDescent="0.3">
      <c r="A223" s="274" t="s">
        <v>331</v>
      </c>
      <c r="B223" s="276"/>
      <c r="C223" s="276"/>
      <c r="D223" s="276">
        <v>0</v>
      </c>
      <c r="E223" s="276">
        <v>0</v>
      </c>
      <c r="F223" s="276"/>
      <c r="G223" s="276"/>
      <c r="H223" s="276">
        <v>0</v>
      </c>
      <c r="I223" s="278">
        <v>0</v>
      </c>
      <c r="K223" s="225"/>
    </row>
    <row r="224" spans="1:12" ht="17.25" thickBot="1" x14ac:dyDescent="0.3">
      <c r="A224" s="274" t="s">
        <v>120</v>
      </c>
      <c r="B224" s="276"/>
      <c r="C224" s="276"/>
      <c r="D224" s="276"/>
      <c r="E224" s="276" t="s">
        <v>332</v>
      </c>
      <c r="F224" s="276"/>
      <c r="G224" s="276"/>
      <c r="H224" s="276">
        <v>-61740168.100000001</v>
      </c>
      <c r="I224" s="278">
        <f>+H224</f>
        <v>-61740168.100000001</v>
      </c>
      <c r="K224" s="225"/>
    </row>
    <row r="225" spans="1:14" ht="33.75" thickBot="1" x14ac:dyDescent="0.3">
      <c r="A225" s="274" t="s">
        <v>333</v>
      </c>
      <c r="B225" s="280">
        <f>SUM(B219:B224)</f>
        <v>6352610</v>
      </c>
      <c r="C225" s="280">
        <f t="shared" ref="C225:F225" si="0">SUM(C219:C224)</f>
        <v>63454645.030000001</v>
      </c>
      <c r="D225" s="280">
        <f t="shared" si="0"/>
        <v>13001908.01</v>
      </c>
      <c r="E225" s="280">
        <f t="shared" si="0"/>
        <v>423413523.33999997</v>
      </c>
      <c r="F225" s="280">
        <f t="shared" si="0"/>
        <v>30918147.100000001</v>
      </c>
      <c r="G225" s="280">
        <f>SUM(G219:G224)</f>
        <v>96452111.179999992</v>
      </c>
      <c r="H225" s="281">
        <f>SUM(H219:H224)</f>
        <v>998984589.41999996</v>
      </c>
      <c r="I225" s="282">
        <f>+I219+I221+I222+I223+I224</f>
        <v>1632577534.0800002</v>
      </c>
      <c r="K225" s="225"/>
    </row>
    <row r="226" spans="1:14" ht="15" x14ac:dyDescent="0.25">
      <c r="A226" s="393" t="s">
        <v>334</v>
      </c>
      <c r="B226" s="397"/>
      <c r="C226" s="397"/>
      <c r="D226" s="397">
        <v>4321489.2300000004</v>
      </c>
      <c r="E226" s="397">
        <v>368869767.11000001</v>
      </c>
      <c r="F226" s="397">
        <v>23363440.190000001</v>
      </c>
      <c r="G226" s="397">
        <v>17254638.23</v>
      </c>
      <c r="H226" s="397"/>
      <c r="I226" s="395">
        <f>SUM(B226:H227)</f>
        <v>413809334.76000005</v>
      </c>
      <c r="K226" s="225"/>
    </row>
    <row r="227" spans="1:14" ht="15.75" thickBot="1" x14ac:dyDescent="0.3">
      <c r="A227" s="394"/>
      <c r="B227" s="396"/>
      <c r="C227" s="396"/>
      <c r="D227" s="396"/>
      <c r="E227" s="396"/>
      <c r="F227" s="396"/>
      <c r="G227" s="396"/>
      <c r="H227" s="396"/>
      <c r="I227" s="396"/>
      <c r="K227" s="225"/>
      <c r="N227" s="221"/>
    </row>
    <row r="228" spans="1:14" ht="17.25" thickBot="1" x14ac:dyDescent="0.3">
      <c r="A228" s="283" t="s">
        <v>335</v>
      </c>
      <c r="B228" s="284"/>
      <c r="C228" s="284">
        <v>2437416.7799999998</v>
      </c>
      <c r="D228" s="285">
        <v>16164.18</v>
      </c>
      <c r="E228" s="286">
        <v>4626062.82</v>
      </c>
      <c r="F228" s="285">
        <v>2596417.2400000002</v>
      </c>
      <c r="G228" s="285">
        <v>7948001.6100000003</v>
      </c>
      <c r="H228" s="287"/>
      <c r="I228" s="288">
        <f>+C228+G228+E228+F228+D228</f>
        <v>17624062.630000003</v>
      </c>
      <c r="J228" s="238"/>
      <c r="K228" s="225"/>
      <c r="L228" s="225"/>
    </row>
    <row r="229" spans="1:14" ht="17.25" thickBot="1" x14ac:dyDescent="0.3">
      <c r="A229" s="274" t="s">
        <v>330</v>
      </c>
      <c r="B229" s="276"/>
      <c r="C229" s="276"/>
      <c r="D229" s="275" t="s">
        <v>8</v>
      </c>
      <c r="E229" s="275"/>
      <c r="F229" s="275"/>
      <c r="G229" s="275"/>
      <c r="H229" s="276">
        <v>0</v>
      </c>
      <c r="I229" s="288">
        <f>+H229</f>
        <v>0</v>
      </c>
      <c r="J229" s="225"/>
      <c r="K229" s="225"/>
    </row>
    <row r="230" spans="1:14" ht="15" x14ac:dyDescent="0.25">
      <c r="A230" s="393" t="s">
        <v>333</v>
      </c>
      <c r="B230" s="391">
        <v>0</v>
      </c>
      <c r="C230" s="391">
        <f>+C226+C228</f>
        <v>2437416.7799999998</v>
      </c>
      <c r="D230" s="391">
        <f>+D226+D228</f>
        <v>4337653.41</v>
      </c>
      <c r="E230" s="391">
        <f>+E226+E228</f>
        <v>373495829.93000001</v>
      </c>
      <c r="F230" s="391">
        <f>+F226+F228</f>
        <v>25959857.43</v>
      </c>
      <c r="G230" s="391">
        <f>+G226+G228</f>
        <v>25202639.84</v>
      </c>
      <c r="H230" s="391">
        <f>+H229</f>
        <v>0</v>
      </c>
      <c r="I230" s="391">
        <f>+B230+C230+D230+E230+F230+G230+H230</f>
        <v>431433397.38999999</v>
      </c>
      <c r="K230" s="225"/>
    </row>
    <row r="231" spans="1:14" ht="15.75" thickBot="1" x14ac:dyDescent="0.3">
      <c r="A231" s="394"/>
      <c r="B231" s="392"/>
      <c r="C231" s="392"/>
      <c r="D231" s="392"/>
      <c r="E231" s="392"/>
      <c r="F231" s="392"/>
      <c r="G231" s="392"/>
      <c r="H231" s="392"/>
      <c r="I231" s="392"/>
      <c r="J231" s="225"/>
      <c r="K231" s="225"/>
    </row>
    <row r="232" spans="1:14" ht="15" x14ac:dyDescent="0.25">
      <c r="A232" s="393" t="s">
        <v>336</v>
      </c>
      <c r="B232" s="388">
        <f>+B225-B230</f>
        <v>6352610</v>
      </c>
      <c r="C232" s="388">
        <f>+C225-C230</f>
        <v>61017228.25</v>
      </c>
      <c r="D232" s="388">
        <f>+D225-D230</f>
        <v>8664254.5999999996</v>
      </c>
      <c r="E232" s="388">
        <f>+E225-E226-E228</f>
        <v>49917693.409999959</v>
      </c>
      <c r="F232" s="388">
        <f>+F225-F226-F228</f>
        <v>4958289.67</v>
      </c>
      <c r="G232" s="388">
        <f>+G225-G226-G228</f>
        <v>71249471.339999989</v>
      </c>
      <c r="H232" s="388">
        <f>+H225-H226-H228-H229</f>
        <v>998984589.41999996</v>
      </c>
      <c r="I232" s="398">
        <f>+I225-I230</f>
        <v>1201144136.6900001</v>
      </c>
      <c r="K232" s="225"/>
    </row>
    <row r="233" spans="1:14" ht="15.75" thickBot="1" x14ac:dyDescent="0.3">
      <c r="A233" s="394"/>
      <c r="B233" s="389"/>
      <c r="C233" s="389"/>
      <c r="D233" s="389"/>
      <c r="E233" s="389"/>
      <c r="F233" s="389"/>
      <c r="G233" s="389"/>
      <c r="H233" s="389"/>
      <c r="I233" s="389"/>
      <c r="J233" s="238"/>
      <c r="M233" s="238"/>
    </row>
    <row r="234" spans="1:14" x14ac:dyDescent="0.25">
      <c r="D234" s="289"/>
      <c r="E234" s="289"/>
      <c r="F234" s="289"/>
      <c r="M234" s="227"/>
    </row>
    <row r="235" spans="1:14" x14ac:dyDescent="0.25">
      <c r="A235" s="210" t="s">
        <v>337</v>
      </c>
      <c r="B235" s="211"/>
      <c r="C235" s="211"/>
      <c r="D235" s="211"/>
      <c r="E235" s="211"/>
    </row>
    <row r="236" spans="1:14" ht="72.75" customHeight="1" x14ac:dyDescent="0.25">
      <c r="A236" s="386" t="s">
        <v>338</v>
      </c>
      <c r="B236" s="386"/>
      <c r="C236" s="386"/>
      <c r="D236" s="386"/>
      <c r="E236" s="386"/>
      <c r="F236" s="386"/>
      <c r="G236" s="386"/>
      <c r="H236" s="386"/>
      <c r="I236" s="386"/>
      <c r="L236" s="221"/>
    </row>
    <row r="237" spans="1:14" ht="48.75" customHeight="1" x14ac:dyDescent="0.25">
      <c r="A237" s="371" t="s">
        <v>339</v>
      </c>
      <c r="B237" s="371"/>
      <c r="C237" s="371"/>
      <c r="D237" s="371"/>
      <c r="E237" s="371"/>
      <c r="F237" s="371"/>
      <c r="G237" s="371"/>
      <c r="H237" s="371"/>
      <c r="I237" s="371"/>
      <c r="L237" s="227"/>
    </row>
    <row r="238" spans="1:14" ht="38.25" customHeight="1" x14ac:dyDescent="0.25">
      <c r="A238" s="399" t="s">
        <v>340</v>
      </c>
      <c r="B238" s="399"/>
      <c r="C238" s="399"/>
      <c r="D238" s="399"/>
      <c r="E238" s="399"/>
      <c r="F238" s="399"/>
      <c r="G238" s="399"/>
      <c r="H238" s="399"/>
      <c r="I238" s="399"/>
    </row>
    <row r="239" spans="1:14" ht="30.75" customHeight="1" x14ac:dyDescent="0.25">
      <c r="A239" s="390" t="s">
        <v>341</v>
      </c>
      <c r="B239" s="390"/>
      <c r="C239" s="390"/>
      <c r="D239" s="390"/>
      <c r="E239" s="390"/>
      <c r="F239" s="390"/>
      <c r="G239" s="390"/>
      <c r="H239" s="390"/>
      <c r="I239" s="390"/>
    </row>
    <row r="240" spans="1:14" x14ac:dyDescent="0.25">
      <c r="A240" s="372"/>
      <c r="B240" s="372"/>
      <c r="C240" s="372"/>
      <c r="D240" s="372"/>
      <c r="E240" s="372"/>
      <c r="F240" s="372"/>
      <c r="G240" s="372"/>
      <c r="H240" s="372"/>
      <c r="I240" s="372"/>
      <c r="J240" s="221"/>
      <c r="L240" s="221"/>
    </row>
    <row r="241" spans="1:10" ht="33" customHeight="1" x14ac:dyDescent="0.25">
      <c r="A241" s="372" t="s">
        <v>342</v>
      </c>
      <c r="B241" s="372"/>
      <c r="C241" s="372"/>
      <c r="D241" s="372"/>
      <c r="E241" s="372"/>
      <c r="F241" s="372"/>
      <c r="G241" s="372"/>
      <c r="H241" s="372"/>
      <c r="I241" s="372"/>
    </row>
    <row r="242" spans="1:10" ht="51" customHeight="1" x14ac:dyDescent="0.25">
      <c r="A242" s="378" t="s">
        <v>343</v>
      </c>
      <c r="B242" s="378"/>
      <c r="C242" s="378"/>
      <c r="D242" s="378"/>
      <c r="E242" s="378"/>
      <c r="F242" s="378"/>
      <c r="G242" s="378"/>
      <c r="H242" s="378"/>
      <c r="I242" s="378"/>
    </row>
    <row r="243" spans="1:10" ht="26.25" customHeight="1" thickBot="1" x14ac:dyDescent="0.3">
      <c r="A243" s="264"/>
      <c r="B243" s="264"/>
      <c r="C243" s="264"/>
      <c r="D243" s="264"/>
      <c r="E243" s="264"/>
      <c r="F243" s="264"/>
      <c r="G243" s="264"/>
      <c r="H243" s="264"/>
      <c r="I243" s="264"/>
    </row>
    <row r="244" spans="1:10" ht="39.75" customHeight="1" thickBot="1" x14ac:dyDescent="0.3">
      <c r="A244" s="271"/>
      <c r="B244" s="272" t="s">
        <v>320</v>
      </c>
      <c r="C244" s="272" t="s">
        <v>321</v>
      </c>
      <c r="D244" s="272" t="s">
        <v>322</v>
      </c>
      <c r="E244" s="272" t="s">
        <v>323</v>
      </c>
      <c r="F244" s="272" t="s">
        <v>324</v>
      </c>
      <c r="G244" s="272" t="s">
        <v>325</v>
      </c>
      <c r="H244" s="272" t="s">
        <v>326</v>
      </c>
      <c r="I244" s="273" t="s">
        <v>327</v>
      </c>
    </row>
    <row r="245" spans="1:10" ht="29.25" customHeight="1" x14ac:dyDescent="0.25">
      <c r="A245" s="393" t="s">
        <v>328</v>
      </c>
      <c r="B245" s="395">
        <v>6256197</v>
      </c>
      <c r="C245" s="395"/>
      <c r="D245" s="395">
        <v>12704909</v>
      </c>
      <c r="E245" s="395">
        <v>399420706</v>
      </c>
      <c r="F245" s="395">
        <v>28737321</v>
      </c>
      <c r="G245" s="395">
        <v>43210375</v>
      </c>
      <c r="H245" s="395">
        <v>744862065.80999994</v>
      </c>
      <c r="I245" s="395">
        <f>SUM(B245:H246)</f>
        <v>1235191573.8099999</v>
      </c>
    </row>
    <row r="246" spans="1:10" ht="23.25" customHeight="1" thickBot="1" x14ac:dyDescent="0.3">
      <c r="A246" s="394"/>
      <c r="B246" s="396"/>
      <c r="C246" s="396"/>
      <c r="D246" s="396"/>
      <c r="E246" s="396"/>
      <c r="F246" s="396"/>
      <c r="G246" s="396"/>
      <c r="H246" s="396"/>
      <c r="I246" s="396"/>
    </row>
    <row r="247" spans="1:10" ht="17.25" thickBot="1" x14ac:dyDescent="0.3">
      <c r="A247" s="274" t="s">
        <v>329</v>
      </c>
      <c r="B247" s="276"/>
      <c r="C247" s="276"/>
      <c r="D247" s="276">
        <v>142000</v>
      </c>
      <c r="E247" s="276">
        <f>2376821.2+1459822.3+15195116</f>
        <v>19031759.5</v>
      </c>
      <c r="F247" s="276">
        <f>65755.38+263945.65</f>
        <v>329701.03000000003</v>
      </c>
      <c r="G247" s="276">
        <f>182247+3240+46846+48165.41+16444120</f>
        <v>16724618.41</v>
      </c>
      <c r="H247" s="277">
        <f>108221113.67+41221542.7</f>
        <v>149442656.37</v>
      </c>
      <c r="I247" s="278">
        <f>+G247+H247+D247+E247+F247</f>
        <v>185670735.31</v>
      </c>
      <c r="J247" s="221"/>
    </row>
    <row r="248" spans="1:10" ht="18" customHeight="1" thickBot="1" x14ac:dyDescent="0.3">
      <c r="A248" s="274" t="s">
        <v>330</v>
      </c>
      <c r="B248" s="276"/>
      <c r="C248" s="276"/>
      <c r="D248" s="276"/>
      <c r="E248" s="276"/>
      <c r="F248" s="276"/>
      <c r="G248" s="276"/>
      <c r="H248" s="279"/>
      <c r="I248" s="278"/>
      <c r="J248" s="221"/>
    </row>
    <row r="249" spans="1:10" ht="21" customHeight="1" thickBot="1" x14ac:dyDescent="0.3">
      <c r="A249" s="274" t="s">
        <v>331</v>
      </c>
      <c r="B249" s="276"/>
      <c r="C249" s="276"/>
      <c r="D249" s="276">
        <v>0</v>
      </c>
      <c r="E249" s="276"/>
      <c r="F249" s="276"/>
      <c r="G249" s="276"/>
      <c r="H249" s="276">
        <v>0</v>
      </c>
      <c r="I249" s="278">
        <f>SUM(B249:H250)</f>
        <v>0</v>
      </c>
    </row>
    <row r="250" spans="1:10" ht="16.5" customHeight="1" thickBot="1" x14ac:dyDescent="0.3">
      <c r="A250" s="274" t="s">
        <v>120</v>
      </c>
      <c r="B250" s="276"/>
      <c r="C250" s="276"/>
      <c r="D250" s="276"/>
      <c r="E250" s="276"/>
      <c r="F250" s="276"/>
      <c r="G250" s="276"/>
      <c r="H250" s="276"/>
      <c r="I250" s="278"/>
      <c r="J250" s="221"/>
    </row>
    <row r="251" spans="1:10" ht="32.25" customHeight="1" thickBot="1" x14ac:dyDescent="0.3">
      <c r="A251" s="274" t="s">
        <v>333</v>
      </c>
      <c r="B251" s="280">
        <f>SUM(B245:B250)</f>
        <v>6256197</v>
      </c>
      <c r="C251" s="280">
        <f t="shared" ref="C251:I251" si="1">SUM(C245:C250)</f>
        <v>0</v>
      </c>
      <c r="D251" s="280">
        <f t="shared" si="1"/>
        <v>12846909</v>
      </c>
      <c r="E251" s="280">
        <f t="shared" si="1"/>
        <v>418452465.5</v>
      </c>
      <c r="F251" s="280">
        <f>SUM(F245:F250)</f>
        <v>29067022.030000001</v>
      </c>
      <c r="G251" s="280">
        <f t="shared" si="1"/>
        <v>59934993.409999996</v>
      </c>
      <c r="H251" s="280">
        <f t="shared" si="1"/>
        <v>894304722.17999995</v>
      </c>
      <c r="I251" s="291">
        <f t="shared" si="1"/>
        <v>1420862309.1199999</v>
      </c>
    </row>
    <row r="252" spans="1:10" ht="15" x14ac:dyDescent="0.25">
      <c r="A252" s="393" t="s">
        <v>334</v>
      </c>
      <c r="B252" s="397"/>
      <c r="C252" s="397"/>
      <c r="D252" s="397">
        <v>4299562</v>
      </c>
      <c r="E252" s="397">
        <v>364462311</v>
      </c>
      <c r="F252" s="397">
        <v>21045780</v>
      </c>
      <c r="G252" s="397">
        <v>17253357</v>
      </c>
      <c r="H252" s="397"/>
      <c r="I252" s="395">
        <f>SUM(B252:H253)</f>
        <v>407061010</v>
      </c>
    </row>
    <row r="253" spans="1:10" ht="15.75" thickBot="1" x14ac:dyDescent="0.3">
      <c r="A253" s="394"/>
      <c r="B253" s="396"/>
      <c r="C253" s="396"/>
      <c r="D253" s="396"/>
      <c r="E253" s="396"/>
      <c r="F253" s="396"/>
      <c r="G253" s="396"/>
      <c r="H253" s="396"/>
      <c r="I253" s="396"/>
    </row>
    <row r="254" spans="1:10" ht="17.25" thickBot="1" x14ac:dyDescent="0.3">
      <c r="A254" s="283" t="s">
        <v>335</v>
      </c>
      <c r="B254" s="284"/>
      <c r="C254" s="284"/>
      <c r="D254" s="286">
        <f>12921.08+1501.03+1501.02+1501.03+1501.02+1501.03+1501.02</f>
        <v>21927.23</v>
      </c>
      <c r="E254" s="286">
        <f>4033545.46+373910.65</f>
        <v>4407456.1100000003</v>
      </c>
      <c r="F254" s="286">
        <f>1162899+190923.64+191574.06+191499.05+192512.9+190428.31+197823.23</f>
        <v>2317660.19</v>
      </c>
      <c r="G254" s="286">
        <f>1174.37+106.86</f>
        <v>1281.2299999999998</v>
      </c>
      <c r="H254" s="287"/>
      <c r="I254" s="292">
        <f>+G254+E254+F254+D254</f>
        <v>6748324.7600000016</v>
      </c>
    </row>
    <row r="255" spans="1:10" ht="17.25" thickBot="1" x14ac:dyDescent="0.3">
      <c r="A255" s="274" t="s">
        <v>330</v>
      </c>
      <c r="B255" s="276"/>
      <c r="C255" s="276"/>
      <c r="D255" s="275" t="s">
        <v>8</v>
      </c>
      <c r="E255" s="275"/>
      <c r="F255" s="275"/>
      <c r="G255" s="275"/>
      <c r="H255" s="276"/>
      <c r="I255" s="288"/>
    </row>
    <row r="256" spans="1:10" ht="25.5" customHeight="1" x14ac:dyDescent="0.25">
      <c r="A256" s="393" t="s">
        <v>333</v>
      </c>
      <c r="B256" s="391">
        <v>0</v>
      </c>
      <c r="C256" s="391"/>
      <c r="D256" s="391">
        <f>+D252+D254</f>
        <v>4321489.2300000004</v>
      </c>
      <c r="E256" s="391">
        <f>+E252+E254</f>
        <v>368869767.11000001</v>
      </c>
      <c r="F256" s="391">
        <f>+F252+F254</f>
        <v>23363440.190000001</v>
      </c>
      <c r="G256" s="391">
        <f>+G252+G254</f>
        <v>17254638.23</v>
      </c>
      <c r="H256" s="391">
        <f>+H252+H254</f>
        <v>0</v>
      </c>
      <c r="I256" s="391">
        <f>+B256+C256+D256+E256+F256+G256</f>
        <v>413809334.76000005</v>
      </c>
    </row>
    <row r="257" spans="1:9" ht="25.5" customHeight="1" thickBot="1" x14ac:dyDescent="0.3">
      <c r="A257" s="394"/>
      <c r="B257" s="392"/>
      <c r="C257" s="392"/>
      <c r="D257" s="392"/>
      <c r="E257" s="392"/>
      <c r="F257" s="392"/>
      <c r="G257" s="392"/>
      <c r="H257" s="392"/>
      <c r="I257" s="392"/>
    </row>
    <row r="258" spans="1:9" ht="68.25" hidden="1" customHeight="1" x14ac:dyDescent="0.25">
      <c r="A258" s="393" t="s">
        <v>336</v>
      </c>
      <c r="B258" s="388">
        <f>+B251-B256</f>
        <v>6256197</v>
      </c>
      <c r="C258" s="388"/>
      <c r="D258" s="388">
        <f>+D251-D256</f>
        <v>8525419.7699999996</v>
      </c>
      <c r="E258" s="388">
        <f>+E251-E252-E254</f>
        <v>49582698.390000001</v>
      </c>
      <c r="F258" s="388">
        <f>+F251-F252-F254</f>
        <v>5703581.8400000017</v>
      </c>
      <c r="G258" s="388">
        <f>+G251-G252-G254</f>
        <v>42680355.18</v>
      </c>
      <c r="H258" s="388">
        <f>+H251-H252-H254</f>
        <v>894304722.17999995</v>
      </c>
      <c r="I258" s="388">
        <f>+I251-I256</f>
        <v>1007052974.3599999</v>
      </c>
    </row>
    <row r="259" spans="1:9" ht="27" customHeight="1" thickBot="1" x14ac:dyDescent="0.3">
      <c r="A259" s="394"/>
      <c r="B259" s="389"/>
      <c r="C259" s="389"/>
      <c r="D259" s="389"/>
      <c r="E259" s="389"/>
      <c r="F259" s="389"/>
      <c r="G259" s="389"/>
      <c r="H259" s="389"/>
      <c r="I259" s="389"/>
    </row>
    <row r="260" spans="1:9" ht="68.25" hidden="1" customHeight="1" x14ac:dyDescent="0.25">
      <c r="A260" s="293"/>
      <c r="B260" s="294"/>
      <c r="C260" s="294"/>
      <c r="D260" s="294"/>
      <c r="E260" s="294"/>
      <c r="F260" s="294"/>
      <c r="G260" s="294"/>
      <c r="H260" s="294"/>
      <c r="I260" s="295"/>
    </row>
    <row r="261" spans="1:9" ht="47.25" customHeight="1" x14ac:dyDescent="0.25">
      <c r="A261" s="375" t="s">
        <v>344</v>
      </c>
      <c r="B261" s="375"/>
      <c r="C261" s="375"/>
      <c r="D261" s="375"/>
      <c r="E261" s="375"/>
      <c r="F261" s="375"/>
      <c r="G261" s="375"/>
      <c r="H261" s="375"/>
      <c r="I261" s="375"/>
    </row>
    <row r="262" spans="1:9" ht="24" customHeight="1" x14ac:dyDescent="0.25">
      <c r="A262" s="390" t="s">
        <v>345</v>
      </c>
      <c r="B262" s="390"/>
      <c r="C262" s="390"/>
      <c r="D262" s="390"/>
      <c r="E262" s="390"/>
      <c r="F262" s="390"/>
      <c r="G262" s="390"/>
      <c r="H262" s="390"/>
      <c r="I262" s="390"/>
    </row>
    <row r="263" spans="1:9" ht="22.5" customHeight="1" x14ac:dyDescent="0.25">
      <c r="A263" s="386" t="s">
        <v>346</v>
      </c>
      <c r="B263" s="386"/>
      <c r="C263" s="386"/>
      <c r="D263" s="386"/>
      <c r="E263" s="386"/>
      <c r="F263" s="386"/>
      <c r="G263" s="386"/>
      <c r="H263" s="386"/>
      <c r="I263" s="386"/>
    </row>
    <row r="264" spans="1:9" ht="42.75" customHeight="1" x14ac:dyDescent="0.25">
      <c r="A264" s="386" t="s">
        <v>347</v>
      </c>
      <c r="B264" s="386"/>
      <c r="C264" s="386"/>
      <c r="D264" s="386"/>
      <c r="E264" s="386"/>
      <c r="F264" s="386"/>
      <c r="G264" s="386"/>
      <c r="H264" s="386"/>
      <c r="I264" s="386"/>
    </row>
    <row r="265" spans="1:9" x14ac:dyDescent="0.25">
      <c r="A265" s="265"/>
      <c r="B265" s="265"/>
      <c r="C265" s="265"/>
      <c r="D265" s="265"/>
      <c r="E265" s="265"/>
      <c r="F265" s="265"/>
      <c r="G265" s="265"/>
      <c r="H265" s="265"/>
      <c r="I265" s="265"/>
    </row>
    <row r="266" spans="1:9" x14ac:dyDescent="0.25">
      <c r="A266" s="373"/>
      <c r="B266" s="373"/>
      <c r="C266" s="373"/>
      <c r="D266" s="373"/>
      <c r="E266" s="373"/>
      <c r="F266" s="373"/>
      <c r="G266" s="373"/>
      <c r="H266" s="373"/>
      <c r="I266" s="373"/>
    </row>
    <row r="267" spans="1:9" x14ac:dyDescent="0.25">
      <c r="A267" s="210" t="s">
        <v>348</v>
      </c>
      <c r="B267" s="210"/>
      <c r="C267" s="210"/>
      <c r="D267" s="264"/>
      <c r="E267" s="264"/>
      <c r="F267" s="264"/>
      <c r="G267" s="264"/>
      <c r="H267" s="264"/>
      <c r="I267" s="264"/>
    </row>
    <row r="268" spans="1:9" x14ac:dyDescent="0.25">
      <c r="A268" s="211"/>
      <c r="B268" s="211"/>
      <c r="C268" s="211"/>
      <c r="D268" s="264"/>
      <c r="E268" s="264"/>
      <c r="F268" s="264"/>
      <c r="G268" s="264"/>
      <c r="H268" s="264"/>
      <c r="I268" s="264"/>
    </row>
    <row r="269" spans="1:9" ht="33" x14ac:dyDescent="0.25">
      <c r="A269" s="387" t="s">
        <v>349</v>
      </c>
      <c r="B269" s="387"/>
      <c r="C269" s="387"/>
      <c r="D269" s="210"/>
      <c r="E269" s="387" t="s">
        <v>350</v>
      </c>
      <c r="F269" s="387"/>
      <c r="G269" s="387"/>
      <c r="H269" s="387"/>
      <c r="I269" s="202" t="s">
        <v>351</v>
      </c>
    </row>
    <row r="270" spans="1:9" ht="32.1" customHeight="1" x14ac:dyDescent="0.25">
      <c r="A270" s="296"/>
      <c r="B270" s="296"/>
      <c r="C270" s="202"/>
      <c r="D270" s="264"/>
      <c r="E270" s="264"/>
      <c r="F270" s="264"/>
      <c r="G270" s="264"/>
      <c r="H270" s="264"/>
      <c r="I270" s="264"/>
    </row>
    <row r="271" spans="1:9" ht="32.1" customHeight="1" x14ac:dyDescent="0.25">
      <c r="A271" s="211" t="s">
        <v>352</v>
      </c>
      <c r="B271" s="211"/>
      <c r="C271" s="297"/>
      <c r="D271" s="264"/>
      <c r="E271" s="385" t="s">
        <v>353</v>
      </c>
      <c r="F271" s="385"/>
      <c r="G271" s="385"/>
      <c r="H271" s="385"/>
      <c r="I271" s="297">
        <v>11757019.49</v>
      </c>
    </row>
    <row r="272" spans="1:9" ht="32.1" customHeight="1" x14ac:dyDescent="0.25">
      <c r="A272" s="211" t="s">
        <v>352</v>
      </c>
      <c r="B272" s="211"/>
      <c r="C272" s="297"/>
      <c r="D272" s="264"/>
      <c r="E272" s="385" t="s">
        <v>354</v>
      </c>
      <c r="F272" s="385"/>
      <c r="G272" s="385"/>
      <c r="H272" s="385"/>
      <c r="I272" s="297">
        <v>5828367.1699999999</v>
      </c>
    </row>
    <row r="273" spans="1:9" ht="32.1" customHeight="1" x14ac:dyDescent="0.25">
      <c r="A273" s="211" t="s">
        <v>352</v>
      </c>
      <c r="B273" s="211"/>
      <c r="C273" s="297"/>
      <c r="D273" s="264"/>
      <c r="E273" s="385" t="s">
        <v>355</v>
      </c>
      <c r="F273" s="385"/>
      <c r="G273" s="385"/>
      <c r="H273" s="385"/>
      <c r="I273" s="297">
        <v>8092281.96</v>
      </c>
    </row>
    <row r="274" spans="1:9" ht="32.1" customHeight="1" x14ac:dyDescent="0.25">
      <c r="A274" s="211" t="s">
        <v>356</v>
      </c>
      <c r="B274" s="211"/>
      <c r="C274" s="297"/>
      <c r="D274" s="264"/>
      <c r="E274" s="385" t="s">
        <v>357</v>
      </c>
      <c r="F274" s="385"/>
      <c r="G274" s="385"/>
      <c r="H274" s="385"/>
      <c r="I274" s="297">
        <v>20999215.75</v>
      </c>
    </row>
    <row r="275" spans="1:9" ht="32.1" customHeight="1" x14ac:dyDescent="0.25">
      <c r="A275" s="211" t="s">
        <v>358</v>
      </c>
      <c r="B275" s="211"/>
      <c r="C275" s="297"/>
      <c r="D275" s="264"/>
      <c r="E275" s="385" t="s">
        <v>359</v>
      </c>
      <c r="F275" s="385"/>
      <c r="G275" s="385"/>
      <c r="H275" s="385"/>
      <c r="I275" s="297">
        <v>12838881.960000001</v>
      </c>
    </row>
    <row r="276" spans="1:9" ht="32.1" customHeight="1" x14ac:dyDescent="0.25">
      <c r="A276" s="385" t="s">
        <v>360</v>
      </c>
      <c r="B276" s="385"/>
      <c r="C276" s="385"/>
      <c r="D276" s="385"/>
      <c r="E276" s="385" t="s">
        <v>361</v>
      </c>
      <c r="F276" s="385"/>
      <c r="G276" s="385"/>
      <c r="H276" s="385"/>
      <c r="I276" s="297">
        <v>57623641.869999997</v>
      </c>
    </row>
    <row r="277" spans="1:9" ht="32.1" customHeight="1" x14ac:dyDescent="0.25">
      <c r="A277" s="211" t="s">
        <v>352</v>
      </c>
      <c r="B277" s="211"/>
      <c r="C277" s="297"/>
      <c r="D277" s="264"/>
      <c r="E277" s="385" t="s">
        <v>362</v>
      </c>
      <c r="F277" s="385"/>
      <c r="G277" s="385"/>
      <c r="H277" s="385"/>
      <c r="I277" s="297">
        <v>96577033.079999998</v>
      </c>
    </row>
    <row r="278" spans="1:9" ht="32.1" customHeight="1" x14ac:dyDescent="0.25">
      <c r="A278" s="211" t="s">
        <v>363</v>
      </c>
      <c r="B278" s="211"/>
      <c r="C278" s="297"/>
      <c r="D278" s="264"/>
      <c r="E278" s="385" t="s">
        <v>364</v>
      </c>
      <c r="F278" s="385"/>
      <c r="G278" s="385"/>
      <c r="H278" s="385"/>
      <c r="I278" s="297">
        <v>10865713.82</v>
      </c>
    </row>
    <row r="279" spans="1:9" ht="32.1" customHeight="1" x14ac:dyDescent="0.25">
      <c r="A279" s="385" t="s">
        <v>365</v>
      </c>
      <c r="B279" s="385"/>
      <c r="C279" s="385"/>
      <c r="D279" s="385"/>
      <c r="E279" s="385" t="s">
        <v>366</v>
      </c>
      <c r="F279" s="385"/>
      <c r="G279" s="385"/>
      <c r="H279" s="385"/>
      <c r="I279" s="297">
        <v>13577876.369999999</v>
      </c>
    </row>
    <row r="280" spans="1:9" ht="32.1" customHeight="1" x14ac:dyDescent="0.25">
      <c r="A280" s="385" t="s">
        <v>365</v>
      </c>
      <c r="B280" s="385"/>
      <c r="C280" s="385"/>
      <c r="D280" s="385"/>
      <c r="E280" s="385" t="s">
        <v>367</v>
      </c>
      <c r="F280" s="385"/>
      <c r="G280" s="385"/>
      <c r="H280" s="385"/>
      <c r="I280" s="297">
        <v>58218534.380000003</v>
      </c>
    </row>
    <row r="281" spans="1:9" ht="32.1" customHeight="1" x14ac:dyDescent="0.25">
      <c r="A281" s="385" t="s">
        <v>352</v>
      </c>
      <c r="B281" s="385"/>
      <c r="C281" s="385"/>
      <c r="D281" s="385"/>
      <c r="E281" s="385" t="s">
        <v>368</v>
      </c>
      <c r="F281" s="385"/>
      <c r="G281" s="385"/>
      <c r="H281" s="385"/>
      <c r="I281" s="297">
        <v>24215154.120000001</v>
      </c>
    </row>
    <row r="282" spans="1:9" ht="32.1" customHeight="1" x14ac:dyDescent="0.25">
      <c r="A282" s="211" t="s">
        <v>369</v>
      </c>
      <c r="B282" s="211"/>
      <c r="C282" s="297"/>
      <c r="D282" s="264"/>
      <c r="E282" s="385" t="s">
        <v>370</v>
      </c>
      <c r="F282" s="385"/>
      <c r="G282" s="385"/>
      <c r="H282" s="385"/>
      <c r="I282" s="297">
        <v>8641745.6099999994</v>
      </c>
    </row>
    <row r="283" spans="1:9" ht="32.1" customHeight="1" x14ac:dyDescent="0.25">
      <c r="A283" s="211" t="s">
        <v>371</v>
      </c>
      <c r="B283" s="211"/>
      <c r="C283" s="297"/>
      <c r="D283" s="264"/>
      <c r="E283" s="385" t="s">
        <v>372</v>
      </c>
      <c r="F283" s="385"/>
      <c r="G283" s="385"/>
      <c r="H283" s="385"/>
      <c r="I283" s="297">
        <v>12721068.91</v>
      </c>
    </row>
    <row r="284" spans="1:9" ht="32.1" customHeight="1" x14ac:dyDescent="0.25">
      <c r="A284" s="211" t="s">
        <v>373</v>
      </c>
      <c r="B284" s="211"/>
      <c r="C284" s="297"/>
      <c r="D284" s="264"/>
      <c r="E284" s="385" t="s">
        <v>374</v>
      </c>
      <c r="F284" s="385"/>
      <c r="G284" s="385"/>
      <c r="H284" s="385"/>
      <c r="I284" s="297">
        <v>40690028.899999999</v>
      </c>
    </row>
    <row r="285" spans="1:9" ht="32.1" customHeight="1" x14ac:dyDescent="0.25">
      <c r="A285" s="211" t="s">
        <v>375</v>
      </c>
      <c r="B285" s="211"/>
      <c r="C285" s="297"/>
      <c r="D285" s="264"/>
      <c r="E285" s="385" t="s">
        <v>376</v>
      </c>
      <c r="F285" s="385"/>
      <c r="G285" s="385"/>
      <c r="H285" s="385"/>
      <c r="I285" s="297">
        <v>19245435.039999999</v>
      </c>
    </row>
    <row r="286" spans="1:9" ht="32.1" customHeight="1" x14ac:dyDescent="0.25">
      <c r="A286" s="211" t="s">
        <v>377</v>
      </c>
      <c r="B286" s="211"/>
      <c r="C286" s="297"/>
      <c r="D286" s="264"/>
      <c r="E286" s="385" t="s">
        <v>378</v>
      </c>
      <c r="F286" s="385"/>
      <c r="G286" s="385"/>
      <c r="H286" s="385"/>
      <c r="I286" s="297">
        <v>7386767.1900000004</v>
      </c>
    </row>
    <row r="287" spans="1:9" ht="32.1" customHeight="1" x14ac:dyDescent="0.25">
      <c r="A287" s="211" t="s">
        <v>379</v>
      </c>
      <c r="B287" s="211"/>
      <c r="C287" s="297"/>
      <c r="D287" s="264"/>
      <c r="E287" s="385" t="s">
        <v>380</v>
      </c>
      <c r="F287" s="385"/>
      <c r="G287" s="385"/>
      <c r="H287" s="385"/>
      <c r="I287" s="297">
        <v>5226366.29</v>
      </c>
    </row>
    <row r="288" spans="1:9" ht="32.1" customHeight="1" x14ac:dyDescent="0.25">
      <c r="A288" s="211" t="s">
        <v>381</v>
      </c>
      <c r="B288" s="211"/>
      <c r="C288" s="297"/>
      <c r="D288" s="264"/>
      <c r="E288" s="385" t="s">
        <v>382</v>
      </c>
      <c r="F288" s="385"/>
      <c r="G288" s="385"/>
      <c r="H288" s="385"/>
      <c r="I288" s="297">
        <v>8486841.2300000004</v>
      </c>
    </row>
    <row r="289" spans="1:9" ht="32.1" customHeight="1" x14ac:dyDescent="0.25">
      <c r="A289" s="211" t="s">
        <v>377</v>
      </c>
      <c r="B289" s="211"/>
      <c r="C289" s="297"/>
      <c r="D289" s="264"/>
      <c r="E289" s="385" t="s">
        <v>383</v>
      </c>
      <c r="F289" s="385"/>
      <c r="G289" s="385"/>
      <c r="H289" s="385"/>
      <c r="I289" s="297">
        <v>10041499.390000001</v>
      </c>
    </row>
    <row r="290" spans="1:9" ht="32.1" customHeight="1" x14ac:dyDescent="0.25">
      <c r="A290" s="211" t="s">
        <v>384</v>
      </c>
      <c r="B290" s="211"/>
      <c r="C290" s="297"/>
      <c r="D290" s="264"/>
      <c r="E290" s="385" t="s">
        <v>385</v>
      </c>
      <c r="F290" s="385"/>
      <c r="G290" s="385"/>
      <c r="H290" s="385"/>
      <c r="I290" s="297">
        <v>4046903.25</v>
      </c>
    </row>
    <row r="291" spans="1:9" ht="32.1" customHeight="1" x14ac:dyDescent="0.25">
      <c r="A291" s="211" t="s">
        <v>386</v>
      </c>
      <c r="B291" s="211"/>
      <c r="C291" s="297"/>
      <c r="D291" s="264"/>
      <c r="E291" s="385" t="s">
        <v>387</v>
      </c>
      <c r="F291" s="385"/>
      <c r="G291" s="385"/>
      <c r="H291" s="385"/>
      <c r="I291" s="297">
        <v>19029468.02</v>
      </c>
    </row>
    <row r="292" spans="1:9" ht="32.1" customHeight="1" x14ac:dyDescent="0.25">
      <c r="A292" s="211" t="s">
        <v>388</v>
      </c>
      <c r="C292" s="297"/>
      <c r="D292" s="264"/>
      <c r="E292" s="385" t="s">
        <v>389</v>
      </c>
      <c r="F292" s="385"/>
      <c r="G292" s="385"/>
      <c r="H292" s="385"/>
      <c r="I292" s="297">
        <v>3190859.29</v>
      </c>
    </row>
    <row r="293" spans="1:9" ht="32.1" customHeight="1" x14ac:dyDescent="0.25">
      <c r="A293" s="211" t="s">
        <v>390</v>
      </c>
      <c r="B293" s="211"/>
      <c r="C293" s="297"/>
      <c r="D293" s="264"/>
      <c r="E293" s="385" t="s">
        <v>391</v>
      </c>
      <c r="F293" s="385"/>
      <c r="G293" s="385"/>
      <c r="H293" s="385"/>
      <c r="I293" s="297">
        <v>5618876.2400000002</v>
      </c>
    </row>
    <row r="294" spans="1:9" ht="32.1" customHeight="1" x14ac:dyDescent="0.25">
      <c r="A294" s="211" t="s">
        <v>392</v>
      </c>
      <c r="B294" s="211"/>
      <c r="C294" s="297"/>
      <c r="D294" s="264"/>
      <c r="E294" s="385" t="s">
        <v>393</v>
      </c>
      <c r="F294" s="385"/>
      <c r="G294" s="385"/>
      <c r="H294" s="385"/>
      <c r="I294" s="297">
        <v>7992745.4400000004</v>
      </c>
    </row>
    <row r="295" spans="1:9" ht="32.1" customHeight="1" x14ac:dyDescent="0.25">
      <c r="A295" s="211" t="s">
        <v>369</v>
      </c>
      <c r="B295" s="211"/>
      <c r="C295" s="297"/>
      <c r="D295" s="264"/>
      <c r="E295" s="385" t="s">
        <v>394</v>
      </c>
      <c r="F295" s="385"/>
      <c r="G295" s="385"/>
      <c r="H295" s="385"/>
      <c r="I295" s="297">
        <v>2249215.9</v>
      </c>
    </row>
    <row r="296" spans="1:9" ht="32.1" customHeight="1" x14ac:dyDescent="0.25">
      <c r="A296" s="211" t="s">
        <v>395</v>
      </c>
      <c r="B296" s="211"/>
      <c r="C296" s="297"/>
      <c r="D296" s="264"/>
      <c r="E296" s="385" t="s">
        <v>396</v>
      </c>
      <c r="F296" s="385"/>
      <c r="G296" s="385"/>
      <c r="H296" s="385"/>
      <c r="I296" s="297">
        <v>14495076.26</v>
      </c>
    </row>
    <row r="297" spans="1:9" ht="32.1" customHeight="1" x14ac:dyDescent="0.25">
      <c r="A297" s="211" t="s">
        <v>397</v>
      </c>
      <c r="B297" s="211"/>
      <c r="C297" s="297"/>
      <c r="D297" s="264"/>
      <c r="E297" s="385" t="s">
        <v>398</v>
      </c>
      <c r="F297" s="385"/>
      <c r="G297" s="385"/>
      <c r="H297" s="385"/>
      <c r="I297" s="297">
        <v>24203532.77</v>
      </c>
    </row>
    <row r="298" spans="1:9" ht="32.1" customHeight="1" x14ac:dyDescent="0.25">
      <c r="A298" s="211" t="s">
        <v>399</v>
      </c>
      <c r="B298" s="211"/>
      <c r="C298" s="297"/>
      <c r="D298" s="264"/>
      <c r="E298" s="385" t="s">
        <v>400</v>
      </c>
      <c r="F298" s="385"/>
      <c r="G298" s="385"/>
      <c r="H298" s="385"/>
      <c r="I298" s="297">
        <v>29067721.600000001</v>
      </c>
    </row>
    <row r="299" spans="1:9" ht="32.1" customHeight="1" x14ac:dyDescent="0.25">
      <c r="A299" s="211" t="s">
        <v>401</v>
      </c>
      <c r="B299" s="211"/>
      <c r="C299" s="297"/>
      <c r="D299" s="264"/>
      <c r="E299" s="385" t="s">
        <v>402</v>
      </c>
      <c r="F299" s="385"/>
      <c r="G299" s="385"/>
      <c r="H299" s="385"/>
      <c r="I299" s="297">
        <v>5609981.8399999999</v>
      </c>
    </row>
    <row r="300" spans="1:9" ht="32.1" customHeight="1" x14ac:dyDescent="0.25">
      <c r="A300" s="211" t="s">
        <v>403</v>
      </c>
      <c r="B300" s="211"/>
      <c r="C300" s="297"/>
      <c r="D300" s="264"/>
      <c r="E300" s="385" t="s">
        <v>404</v>
      </c>
      <c r="F300" s="385"/>
      <c r="G300" s="385"/>
      <c r="H300" s="385"/>
      <c r="I300" s="297">
        <v>11677424.48</v>
      </c>
    </row>
    <row r="301" spans="1:9" ht="32.1" customHeight="1" x14ac:dyDescent="0.25">
      <c r="A301" s="211" t="s">
        <v>405</v>
      </c>
      <c r="B301" s="211"/>
      <c r="C301" s="297"/>
      <c r="D301" s="264"/>
      <c r="E301" s="385" t="s">
        <v>406</v>
      </c>
      <c r="F301" s="385"/>
      <c r="G301" s="385"/>
      <c r="H301" s="385"/>
      <c r="I301" s="297">
        <v>9325443.1999999993</v>
      </c>
    </row>
    <row r="302" spans="1:9" ht="32.1" customHeight="1" x14ac:dyDescent="0.25">
      <c r="A302" s="386" t="s">
        <v>407</v>
      </c>
      <c r="B302" s="386"/>
      <c r="C302" s="386"/>
      <c r="D302" s="386"/>
      <c r="E302" s="385" t="s">
        <v>408</v>
      </c>
      <c r="F302" s="385"/>
      <c r="G302" s="385"/>
      <c r="H302" s="385"/>
      <c r="I302" s="297">
        <v>2205656.7400000002</v>
      </c>
    </row>
    <row r="303" spans="1:9" ht="37.5" customHeight="1" x14ac:dyDescent="0.25">
      <c r="A303" s="385" t="s">
        <v>409</v>
      </c>
      <c r="B303" s="385"/>
      <c r="C303" s="385"/>
      <c r="D303" s="385"/>
      <c r="E303" s="385" t="s">
        <v>410</v>
      </c>
      <c r="F303" s="385"/>
      <c r="G303" s="385"/>
      <c r="H303" s="385"/>
      <c r="I303" s="297">
        <v>1319627.26</v>
      </c>
    </row>
    <row r="304" spans="1:9" ht="32.1" customHeight="1" x14ac:dyDescent="0.25">
      <c r="A304" s="385" t="s">
        <v>409</v>
      </c>
      <c r="B304" s="385"/>
      <c r="C304" s="385"/>
      <c r="D304" s="385"/>
      <c r="E304" s="385" t="s">
        <v>411</v>
      </c>
      <c r="F304" s="385"/>
      <c r="G304" s="385"/>
      <c r="H304" s="385"/>
      <c r="I304" s="297">
        <v>1413918.87</v>
      </c>
    </row>
    <row r="305" spans="1:9" ht="32.1" customHeight="1" x14ac:dyDescent="0.25">
      <c r="A305" s="385" t="s">
        <v>409</v>
      </c>
      <c r="B305" s="385"/>
      <c r="C305" s="385"/>
      <c r="D305" s="385"/>
      <c r="E305" s="385" t="s">
        <v>412</v>
      </c>
      <c r="F305" s="385"/>
      <c r="G305" s="385"/>
      <c r="H305" s="385"/>
      <c r="I305" s="297">
        <v>2593971.69</v>
      </c>
    </row>
    <row r="306" spans="1:9" ht="32.1" customHeight="1" x14ac:dyDescent="0.25">
      <c r="A306" s="211" t="s">
        <v>413</v>
      </c>
      <c r="B306" s="211"/>
      <c r="C306" s="297"/>
      <c r="D306" s="264"/>
      <c r="E306" s="385" t="s">
        <v>414</v>
      </c>
      <c r="F306" s="385"/>
      <c r="G306" s="385"/>
      <c r="H306" s="385"/>
      <c r="I306" s="297">
        <v>4187896.6</v>
      </c>
    </row>
    <row r="307" spans="1:9" ht="32.1" customHeight="1" x14ac:dyDescent="0.25">
      <c r="A307" s="211" t="s">
        <v>415</v>
      </c>
      <c r="B307" s="211"/>
      <c r="C307" s="297"/>
      <c r="D307" s="264"/>
      <c r="E307" s="385" t="s">
        <v>416</v>
      </c>
      <c r="F307" s="385"/>
      <c r="G307" s="385"/>
      <c r="H307" s="385"/>
      <c r="I307" s="297">
        <v>9449841.0999999996</v>
      </c>
    </row>
    <row r="308" spans="1:9" ht="32.1" customHeight="1" x14ac:dyDescent="0.25">
      <c r="A308" s="211" t="s">
        <v>417</v>
      </c>
      <c r="B308" s="211"/>
      <c r="C308" s="297"/>
      <c r="D308" s="264"/>
      <c r="E308" s="385" t="s">
        <v>418</v>
      </c>
      <c r="F308" s="385"/>
      <c r="G308" s="385"/>
      <c r="H308" s="385"/>
      <c r="I308" s="297">
        <v>8244399.7000000002</v>
      </c>
    </row>
    <row r="309" spans="1:9" ht="32.1" customHeight="1" x14ac:dyDescent="0.25">
      <c r="A309" s="211" t="s">
        <v>419</v>
      </c>
      <c r="B309" s="211"/>
      <c r="C309" s="297"/>
      <c r="D309" s="264"/>
      <c r="E309" s="385" t="s">
        <v>420</v>
      </c>
      <c r="F309" s="385"/>
      <c r="G309" s="385"/>
      <c r="H309" s="385"/>
      <c r="I309" s="297">
        <v>6095120.4800000004</v>
      </c>
    </row>
    <row r="310" spans="1:9" ht="32.1" customHeight="1" x14ac:dyDescent="0.25">
      <c r="A310" s="211" t="s">
        <v>421</v>
      </c>
      <c r="B310" s="211"/>
      <c r="C310" s="297"/>
      <c r="D310" s="264"/>
      <c r="E310" s="385" t="s">
        <v>422</v>
      </c>
      <c r="F310" s="385"/>
      <c r="G310" s="385"/>
      <c r="H310" s="385"/>
      <c r="I310" s="297">
        <v>12901406.26</v>
      </c>
    </row>
    <row r="311" spans="1:9" ht="32.1" customHeight="1" x14ac:dyDescent="0.25">
      <c r="A311" s="211" t="s">
        <v>423</v>
      </c>
      <c r="B311" s="211"/>
      <c r="C311" s="297"/>
      <c r="D311" s="264"/>
      <c r="E311" s="385" t="s">
        <v>424</v>
      </c>
      <c r="F311" s="385"/>
      <c r="G311" s="385"/>
      <c r="H311" s="385"/>
      <c r="I311" s="297">
        <v>1985119.68</v>
      </c>
    </row>
    <row r="312" spans="1:9" ht="32.1" customHeight="1" x14ac:dyDescent="0.25">
      <c r="A312" s="211" t="s">
        <v>425</v>
      </c>
      <c r="B312" s="211"/>
      <c r="C312" s="297"/>
      <c r="D312" s="264"/>
      <c r="E312" s="385" t="s">
        <v>426</v>
      </c>
      <c r="F312" s="385"/>
      <c r="G312" s="385"/>
      <c r="H312" s="385"/>
      <c r="I312" s="297">
        <v>2680086.7999999998</v>
      </c>
    </row>
    <row r="313" spans="1:9" ht="32.1" customHeight="1" x14ac:dyDescent="0.25">
      <c r="A313" s="211" t="s">
        <v>427</v>
      </c>
      <c r="B313" s="211"/>
      <c r="C313" s="297"/>
      <c r="D313" s="264"/>
      <c r="E313" s="385" t="s">
        <v>428</v>
      </c>
      <c r="F313" s="385"/>
      <c r="G313" s="385"/>
      <c r="H313" s="385"/>
      <c r="I313" s="297">
        <v>4414958.68</v>
      </c>
    </row>
    <row r="314" spans="1:9" ht="32.1" customHeight="1" x14ac:dyDescent="0.25">
      <c r="A314" s="211" t="s">
        <v>429</v>
      </c>
      <c r="B314" s="211"/>
      <c r="C314" s="297"/>
      <c r="D314" s="264"/>
      <c r="E314" s="385" t="s">
        <v>430</v>
      </c>
      <c r="F314" s="385"/>
      <c r="G314" s="385"/>
      <c r="H314" s="385"/>
      <c r="I314" s="297">
        <v>24847932.379999999</v>
      </c>
    </row>
    <row r="315" spans="1:9" ht="32.1" customHeight="1" x14ac:dyDescent="0.25">
      <c r="A315" s="211" t="s">
        <v>431</v>
      </c>
      <c r="B315" s="211"/>
      <c r="C315" s="297"/>
      <c r="D315" s="264"/>
      <c r="E315" s="385" t="s">
        <v>432</v>
      </c>
      <c r="F315" s="385"/>
      <c r="G315" s="385"/>
      <c r="H315" s="385"/>
      <c r="I315" s="297">
        <v>11089143.970000001</v>
      </c>
    </row>
    <row r="316" spans="1:9" ht="32.1" customHeight="1" x14ac:dyDescent="0.25">
      <c r="A316" s="211" t="s">
        <v>433</v>
      </c>
      <c r="B316" s="211"/>
      <c r="C316" s="297"/>
      <c r="D316" s="264"/>
      <c r="E316" s="385" t="s">
        <v>434</v>
      </c>
      <c r="F316" s="385"/>
      <c r="G316" s="385"/>
      <c r="H316" s="385"/>
      <c r="I316" s="297">
        <v>18251915.879999999</v>
      </c>
    </row>
    <row r="317" spans="1:9" ht="32.1" customHeight="1" x14ac:dyDescent="0.25">
      <c r="A317" s="211" t="s">
        <v>435</v>
      </c>
      <c r="B317" s="211"/>
      <c r="C317" s="297"/>
      <c r="D317" s="264"/>
      <c r="E317" s="385" t="s">
        <v>436</v>
      </c>
      <c r="F317" s="385"/>
      <c r="G317" s="385"/>
      <c r="H317" s="385"/>
      <c r="I317" s="297">
        <v>7421704.79</v>
      </c>
    </row>
    <row r="318" spans="1:9" ht="32.1" customHeight="1" x14ac:dyDescent="0.25">
      <c r="A318" s="211" t="s">
        <v>437</v>
      </c>
      <c r="B318" s="211"/>
      <c r="C318" s="297"/>
      <c r="D318" s="264"/>
      <c r="E318" s="385" t="s">
        <v>438</v>
      </c>
      <c r="F318" s="385"/>
      <c r="G318" s="385"/>
      <c r="H318" s="385"/>
      <c r="I318" s="297">
        <v>7222118.9699999997</v>
      </c>
    </row>
    <row r="319" spans="1:9" ht="32.1" customHeight="1" x14ac:dyDescent="0.25">
      <c r="A319" s="211" t="s">
        <v>439</v>
      </c>
      <c r="B319" s="211"/>
      <c r="C319" s="297"/>
      <c r="D319" s="264"/>
      <c r="E319" s="385" t="s">
        <v>440</v>
      </c>
      <c r="F319" s="385"/>
      <c r="G319" s="385"/>
      <c r="H319" s="385"/>
      <c r="I319" s="297">
        <v>8544442.3300000001</v>
      </c>
    </row>
    <row r="320" spans="1:9" ht="32.1" customHeight="1" x14ac:dyDescent="0.25">
      <c r="A320" s="211" t="s">
        <v>441</v>
      </c>
      <c r="B320" s="211"/>
      <c r="C320" s="297"/>
      <c r="D320" s="264"/>
      <c r="E320" s="385" t="s">
        <v>442</v>
      </c>
      <c r="F320" s="385"/>
      <c r="G320" s="385"/>
      <c r="H320" s="385"/>
      <c r="I320" s="297">
        <v>19068608.809999999</v>
      </c>
    </row>
    <row r="321" spans="1:9" ht="32.1" customHeight="1" x14ac:dyDescent="0.25">
      <c r="A321" s="211" t="s">
        <v>443</v>
      </c>
      <c r="B321" s="211"/>
      <c r="C321" s="297"/>
      <c r="D321" s="264"/>
      <c r="E321" s="385" t="s">
        <v>444</v>
      </c>
      <c r="F321" s="385"/>
      <c r="G321" s="385"/>
      <c r="H321" s="385"/>
      <c r="I321" s="297">
        <v>75690413.760000005</v>
      </c>
    </row>
    <row r="322" spans="1:9" ht="32.1" customHeight="1" x14ac:dyDescent="0.25">
      <c r="A322" s="211" t="s">
        <v>445</v>
      </c>
      <c r="B322" s="297"/>
      <c r="C322" s="264"/>
      <c r="E322" s="385" t="s">
        <v>446</v>
      </c>
      <c r="F322" s="385"/>
      <c r="G322" s="385"/>
      <c r="H322" s="385"/>
      <c r="I322" s="297">
        <v>89257670.109999999</v>
      </c>
    </row>
    <row r="323" spans="1:9" ht="32.1" customHeight="1" x14ac:dyDescent="0.25">
      <c r="A323" s="211" t="s">
        <v>447</v>
      </c>
      <c r="B323" s="297"/>
      <c r="C323" s="264"/>
      <c r="E323" s="385" t="s">
        <v>448</v>
      </c>
      <c r="F323" s="385"/>
      <c r="G323" s="385"/>
      <c r="H323" s="385"/>
      <c r="I323" s="297">
        <v>20579207.829999998</v>
      </c>
    </row>
    <row r="324" spans="1:9" ht="32.1" customHeight="1" x14ac:dyDescent="0.25">
      <c r="A324" s="211" t="s">
        <v>449</v>
      </c>
      <c r="B324" s="297"/>
      <c r="C324" s="264"/>
      <c r="E324" s="383" t="s">
        <v>450</v>
      </c>
      <c r="F324" s="383"/>
      <c r="G324" s="383"/>
      <c r="H324" s="383"/>
      <c r="I324" s="297">
        <v>7496495.2599999998</v>
      </c>
    </row>
    <row r="325" spans="1:9" ht="32.1" customHeight="1" x14ac:dyDescent="0.25">
      <c r="A325" s="211" t="s">
        <v>451</v>
      </c>
      <c r="B325" s="297"/>
      <c r="C325" s="264"/>
      <c r="E325" s="385" t="s">
        <v>452</v>
      </c>
      <c r="F325" s="385"/>
      <c r="G325" s="385"/>
      <c r="H325" s="385"/>
      <c r="I325" s="297">
        <v>19974614.59</v>
      </c>
    </row>
    <row r="326" spans="1:9" ht="32.1" customHeight="1" x14ac:dyDescent="0.25">
      <c r="A326" s="211" t="s">
        <v>453</v>
      </c>
      <c r="B326" s="297"/>
      <c r="C326" s="264"/>
      <c r="E326" s="383" t="s">
        <v>454</v>
      </c>
      <c r="F326" s="383"/>
      <c r="G326" s="383"/>
      <c r="H326" s="383"/>
      <c r="I326" s="297">
        <v>27741235.93</v>
      </c>
    </row>
    <row r="327" spans="1:9" ht="32.1" customHeight="1" x14ac:dyDescent="0.25">
      <c r="A327" s="211" t="s">
        <v>455</v>
      </c>
      <c r="B327" s="297"/>
      <c r="C327" s="264"/>
      <c r="E327" s="383" t="s">
        <v>456</v>
      </c>
      <c r="F327" s="383"/>
      <c r="G327" s="383"/>
      <c r="H327" s="383"/>
      <c r="I327" s="297">
        <v>10919421.16</v>
      </c>
    </row>
    <row r="328" spans="1:9" ht="32.1" customHeight="1" x14ac:dyDescent="0.25">
      <c r="A328" s="211" t="s">
        <v>457</v>
      </c>
      <c r="B328" s="297"/>
      <c r="C328" s="264"/>
      <c r="E328" s="383" t="s">
        <v>458</v>
      </c>
      <c r="F328" s="383"/>
      <c r="G328" s="383"/>
      <c r="H328" s="383"/>
      <c r="I328" s="297">
        <v>8838484.4700000007</v>
      </c>
    </row>
    <row r="329" spans="1:9" ht="32.1" customHeight="1" x14ac:dyDescent="0.25">
      <c r="A329" s="211" t="s">
        <v>459</v>
      </c>
      <c r="B329" s="297"/>
      <c r="C329" s="264"/>
      <c r="E329" s="383" t="s">
        <v>460</v>
      </c>
      <c r="F329" s="383"/>
      <c r="G329" s="383"/>
      <c r="H329" s="383"/>
      <c r="I329" s="297">
        <v>2504552.9300000002</v>
      </c>
    </row>
    <row r="330" spans="1:9" ht="32.1" customHeight="1" x14ac:dyDescent="0.25">
      <c r="A330" s="211" t="s">
        <v>461</v>
      </c>
      <c r="B330" s="297"/>
      <c r="C330" s="264"/>
      <c r="E330" s="383" t="s">
        <v>462</v>
      </c>
      <c r="F330" s="383"/>
      <c r="G330" s="383"/>
      <c r="H330" s="383"/>
      <c r="I330" s="297">
        <v>12503901.57</v>
      </c>
    </row>
    <row r="331" spans="1:9" ht="32.1" customHeight="1" thickBot="1" x14ac:dyDescent="0.3">
      <c r="A331" s="211"/>
      <c r="B331" s="296"/>
      <c r="C331" s="298"/>
      <c r="D331" s="264"/>
      <c r="E331" s="264"/>
      <c r="F331" s="264"/>
      <c r="G331" s="384" t="s">
        <v>251</v>
      </c>
      <c r="H331" s="384"/>
      <c r="I331" s="299">
        <f>SUM(I271:I330)</f>
        <v>998984589.4200002</v>
      </c>
    </row>
    <row r="332" spans="1:9" ht="17.25" thickTop="1" x14ac:dyDescent="0.25">
      <c r="A332" s="264"/>
      <c r="B332" s="264"/>
      <c r="C332" s="264"/>
      <c r="D332" s="264"/>
      <c r="E332" s="264"/>
      <c r="F332" s="264"/>
      <c r="G332" s="264"/>
      <c r="H332" s="264"/>
      <c r="I332" s="264"/>
    </row>
    <row r="333" spans="1:9" x14ac:dyDescent="0.25">
      <c r="A333" s="264"/>
      <c r="B333" s="264"/>
      <c r="C333" s="264"/>
      <c r="D333" s="264"/>
      <c r="E333" s="264"/>
      <c r="F333" s="264"/>
      <c r="G333" s="264"/>
      <c r="H333" s="264"/>
      <c r="I333" s="264"/>
    </row>
    <row r="334" spans="1:9" x14ac:dyDescent="0.25">
      <c r="A334" s="373" t="s">
        <v>463</v>
      </c>
      <c r="B334" s="373"/>
      <c r="C334" s="373"/>
      <c r="D334" s="373"/>
      <c r="E334" s="300"/>
      <c r="F334" s="300"/>
      <c r="G334" s="301"/>
      <c r="H334" s="300"/>
      <c r="I334" s="300"/>
    </row>
    <row r="336" spans="1:9" ht="31.5" customHeight="1" x14ac:dyDescent="0.25">
      <c r="A336" s="378" t="s">
        <v>464</v>
      </c>
      <c r="B336" s="378"/>
      <c r="C336" s="378"/>
      <c r="D336" s="378"/>
      <c r="E336" s="378"/>
      <c r="F336" s="378"/>
      <c r="G336" s="378"/>
      <c r="H336" s="378"/>
      <c r="I336" s="378"/>
    </row>
    <row r="337" spans="1:34" x14ac:dyDescent="0.25">
      <c r="A337" s="373" t="s">
        <v>465</v>
      </c>
      <c r="B337" s="373"/>
      <c r="C337" s="373"/>
      <c r="D337" s="373"/>
      <c r="E337" s="373"/>
      <c r="F337" s="373"/>
      <c r="G337" s="202">
        <v>2024</v>
      </c>
      <c r="H337" s="202"/>
      <c r="I337" s="202">
        <v>2023</v>
      </c>
    </row>
    <row r="338" spans="1:34" ht="15.75" customHeight="1" x14ac:dyDescent="0.25">
      <c r="A338" s="372" t="s">
        <v>466</v>
      </c>
      <c r="B338" s="372"/>
      <c r="C338" s="372"/>
      <c r="D338" s="302"/>
      <c r="E338" s="302"/>
      <c r="F338" s="302"/>
      <c r="G338" s="303">
        <f>+G368</f>
        <v>726657.9800000001</v>
      </c>
      <c r="H338" s="302"/>
      <c r="I338" s="303">
        <v>1071611.28</v>
      </c>
    </row>
    <row r="339" spans="1:34" ht="17.25" thickBot="1" x14ac:dyDescent="0.3">
      <c r="A339" s="300" t="s">
        <v>251</v>
      </c>
      <c r="B339" s="300"/>
      <c r="C339" s="300"/>
      <c r="D339" s="300"/>
      <c r="E339" s="300"/>
      <c r="F339" s="300"/>
      <c r="G339" s="304">
        <f>SUM(G338:G338)</f>
        <v>726657.9800000001</v>
      </c>
      <c r="H339" s="301"/>
      <c r="I339" s="305">
        <f>SUM(I338:I338)</f>
        <v>1071611.28</v>
      </c>
    </row>
    <row r="340" spans="1:34" ht="17.25" thickTop="1" x14ac:dyDescent="0.25">
      <c r="A340" s="300"/>
      <c r="B340" s="300"/>
      <c r="C340" s="300"/>
      <c r="D340" s="300"/>
      <c r="E340" s="300"/>
      <c r="F340" s="300"/>
      <c r="G340" s="306"/>
      <c r="H340" s="301"/>
      <c r="I340" s="307"/>
    </row>
    <row r="341" spans="1:34" ht="15.75" customHeight="1" thickBot="1" x14ac:dyDescent="0.3">
      <c r="A341" s="372" t="s">
        <v>467</v>
      </c>
      <c r="B341" s="372"/>
      <c r="C341" s="372"/>
      <c r="D341" s="372"/>
      <c r="E341" s="372"/>
      <c r="F341" s="372"/>
      <c r="G341" s="308" t="s">
        <v>468</v>
      </c>
      <c r="H341" s="309"/>
      <c r="I341" s="309"/>
    </row>
    <row r="342" spans="1:34" ht="15.75" customHeight="1" x14ac:dyDescent="0.25">
      <c r="A342" s="372"/>
      <c r="B342" s="372"/>
      <c r="C342" s="372"/>
      <c r="D342" s="372"/>
      <c r="E342" s="372"/>
      <c r="F342" s="372"/>
      <c r="G342" s="303"/>
      <c r="H342" s="302"/>
      <c r="I342" s="302"/>
    </row>
    <row r="343" spans="1:34" ht="15.75" customHeight="1" x14ac:dyDescent="0.25">
      <c r="A343" s="290" t="s">
        <v>469</v>
      </c>
      <c r="B343" s="290"/>
      <c r="C343" s="290"/>
      <c r="D343" s="290"/>
      <c r="E343" s="290"/>
      <c r="F343" s="290"/>
      <c r="G343" s="303">
        <v>121266</v>
      </c>
      <c r="H343" s="302"/>
      <c r="I343" s="310">
        <v>0</v>
      </c>
    </row>
    <row r="344" spans="1:34" ht="15.75" customHeight="1" x14ac:dyDescent="0.25">
      <c r="A344" s="311" t="s">
        <v>470</v>
      </c>
      <c r="C344" s="290"/>
      <c r="D344" s="290"/>
      <c r="E344" s="290"/>
      <c r="F344" s="290"/>
      <c r="G344" s="312">
        <v>0</v>
      </c>
      <c r="H344" s="302"/>
      <c r="I344" s="312">
        <v>9001.7099999999991</v>
      </c>
    </row>
    <row r="345" spans="1:34" ht="15.75" customHeight="1" x14ac:dyDescent="0.25">
      <c r="A345" s="311" t="s">
        <v>471</v>
      </c>
      <c r="C345" s="290"/>
      <c r="D345" s="290"/>
      <c r="E345" s="290"/>
      <c r="F345" s="290"/>
      <c r="G345" s="312">
        <v>0</v>
      </c>
      <c r="H345" s="302"/>
      <c r="I345" s="312">
        <f>20684.75-0.1</f>
        <v>20684.650000000001</v>
      </c>
    </row>
    <row r="346" spans="1:34" ht="15.75" customHeight="1" x14ac:dyDescent="0.25">
      <c r="A346" s="311" t="s">
        <v>472</v>
      </c>
      <c r="C346" s="290"/>
      <c r="D346" s="290"/>
      <c r="E346" s="290"/>
      <c r="F346" s="290"/>
      <c r="G346" s="312">
        <v>0</v>
      </c>
      <c r="H346" s="302"/>
      <c r="I346" s="312">
        <v>1394.3</v>
      </c>
    </row>
    <row r="347" spans="1:34" ht="15.75" customHeight="1" x14ac:dyDescent="0.25">
      <c r="A347" s="311" t="s">
        <v>473</v>
      </c>
      <c r="C347" s="290"/>
      <c r="D347" s="290"/>
      <c r="E347" s="290"/>
      <c r="F347" s="290"/>
      <c r="G347" s="312">
        <v>80632.2</v>
      </c>
      <c r="H347" s="302"/>
      <c r="I347" s="312">
        <v>6823.1</v>
      </c>
    </row>
    <row r="348" spans="1:34" ht="15.75" customHeight="1" x14ac:dyDescent="0.25">
      <c r="A348" s="311" t="s">
        <v>474</v>
      </c>
      <c r="C348" s="290"/>
      <c r="D348" s="290"/>
      <c r="E348" s="290"/>
      <c r="F348" s="290"/>
      <c r="G348" s="312">
        <v>0</v>
      </c>
      <c r="H348" s="302"/>
      <c r="I348" s="312">
        <v>91469.6</v>
      </c>
    </row>
    <row r="349" spans="1:34" ht="15.75" customHeight="1" x14ac:dyDescent="0.25">
      <c r="A349" s="311" t="s">
        <v>475</v>
      </c>
      <c r="C349" s="290"/>
      <c r="D349" s="290"/>
      <c r="E349" s="290"/>
      <c r="F349" s="290"/>
      <c r="G349" s="312">
        <v>0</v>
      </c>
      <c r="H349" s="302"/>
      <c r="I349" s="312">
        <v>1915.01</v>
      </c>
      <c r="AH349">
        <v>0</v>
      </c>
    </row>
    <row r="350" spans="1:34" ht="15.75" customHeight="1" x14ac:dyDescent="0.25">
      <c r="A350" s="311" t="s">
        <v>476</v>
      </c>
      <c r="C350" s="290"/>
      <c r="D350" s="290"/>
      <c r="E350" s="290"/>
      <c r="F350" s="290"/>
      <c r="G350" s="312">
        <v>37050</v>
      </c>
      <c r="H350" s="302"/>
      <c r="I350" s="312">
        <v>0</v>
      </c>
    </row>
    <row r="351" spans="1:34" ht="15.75" customHeight="1" x14ac:dyDescent="0.25">
      <c r="A351" s="311" t="s">
        <v>477</v>
      </c>
      <c r="C351" s="290"/>
      <c r="D351" s="290"/>
      <c r="E351" s="290"/>
      <c r="F351" s="290"/>
      <c r="G351" s="312">
        <v>105243.23</v>
      </c>
      <c r="H351" s="302"/>
      <c r="I351" s="312">
        <v>0</v>
      </c>
    </row>
    <row r="352" spans="1:34" ht="15.75" customHeight="1" x14ac:dyDescent="0.25">
      <c r="A352" s="311" t="s">
        <v>478</v>
      </c>
      <c r="C352" s="290"/>
      <c r="D352" s="290"/>
      <c r="E352" s="290"/>
      <c r="F352" s="290"/>
      <c r="G352" s="312">
        <v>0</v>
      </c>
      <c r="H352" s="302"/>
      <c r="I352" s="312">
        <v>738617.32</v>
      </c>
    </row>
    <row r="353" spans="1:9" ht="15.75" customHeight="1" x14ac:dyDescent="0.25">
      <c r="A353" s="311" t="s">
        <v>479</v>
      </c>
      <c r="C353" s="290"/>
      <c r="D353" s="290"/>
      <c r="E353" s="290"/>
      <c r="F353" s="290"/>
      <c r="G353" s="312">
        <v>172987.68</v>
      </c>
      <c r="H353" s="302"/>
      <c r="I353" s="312">
        <v>0</v>
      </c>
    </row>
    <row r="354" spans="1:9" ht="15.75" customHeight="1" x14ac:dyDescent="0.25">
      <c r="A354" s="311" t="s">
        <v>480</v>
      </c>
      <c r="C354" s="290"/>
      <c r="D354" s="290"/>
      <c r="E354" s="290"/>
      <c r="F354" s="290"/>
      <c r="G354" s="312">
        <v>37767.599999999999</v>
      </c>
      <c r="H354" s="302"/>
      <c r="I354" s="312">
        <v>0</v>
      </c>
    </row>
    <row r="355" spans="1:9" ht="15.75" customHeight="1" x14ac:dyDescent="0.25">
      <c r="A355" s="311" t="s">
        <v>481</v>
      </c>
      <c r="C355" s="290"/>
      <c r="D355" s="290"/>
      <c r="E355" s="290"/>
      <c r="F355" s="290"/>
      <c r="G355" s="312">
        <v>15527.92</v>
      </c>
      <c r="H355" s="302"/>
      <c r="I355" s="312">
        <v>5201.1099999999997</v>
      </c>
    </row>
    <row r="356" spans="1:9" ht="15.75" customHeight="1" x14ac:dyDescent="0.25">
      <c r="A356" s="311" t="s">
        <v>482</v>
      </c>
      <c r="C356" s="290"/>
      <c r="D356" s="290"/>
      <c r="E356" s="290"/>
      <c r="F356" s="290"/>
      <c r="G356" s="312">
        <v>0</v>
      </c>
      <c r="H356" s="302"/>
      <c r="I356" s="312">
        <v>23507.64</v>
      </c>
    </row>
    <row r="357" spans="1:9" ht="15.75" customHeight="1" x14ac:dyDescent="0.25">
      <c r="A357" s="311" t="s">
        <v>483</v>
      </c>
      <c r="C357" s="290"/>
      <c r="D357" s="290"/>
      <c r="E357" s="290"/>
      <c r="F357" s="290"/>
      <c r="G357" s="312">
        <v>0</v>
      </c>
      <c r="H357" s="302"/>
      <c r="I357" s="312">
        <v>23520</v>
      </c>
    </row>
    <row r="358" spans="1:9" ht="15.75" customHeight="1" x14ac:dyDescent="0.25">
      <c r="A358" s="311" t="s">
        <v>484</v>
      </c>
      <c r="C358" s="290"/>
      <c r="D358" s="290"/>
      <c r="E358" s="290"/>
      <c r="F358" s="290"/>
      <c r="G358" s="312">
        <v>92315.42</v>
      </c>
      <c r="H358" s="302"/>
      <c r="I358" s="312">
        <v>0</v>
      </c>
    </row>
    <row r="359" spans="1:9" ht="15.75" customHeight="1" x14ac:dyDescent="0.25">
      <c r="A359" s="311" t="s">
        <v>485</v>
      </c>
      <c r="C359" s="290"/>
      <c r="D359" s="290"/>
      <c r="E359" s="290"/>
      <c r="F359" s="290"/>
      <c r="G359" s="312">
        <v>0</v>
      </c>
      <c r="H359" s="302"/>
      <c r="I359" s="312">
        <v>9054.26</v>
      </c>
    </row>
    <row r="360" spans="1:9" ht="15.75" customHeight="1" x14ac:dyDescent="0.25">
      <c r="A360" s="311" t="s">
        <v>486</v>
      </c>
      <c r="C360" s="290"/>
      <c r="D360" s="290"/>
      <c r="E360" s="290"/>
      <c r="F360" s="290"/>
      <c r="G360" s="312">
        <v>8570.76</v>
      </c>
      <c r="H360" s="302"/>
      <c r="I360" s="312">
        <v>9097.4599999999991</v>
      </c>
    </row>
    <row r="361" spans="1:9" ht="15.75" customHeight="1" x14ac:dyDescent="0.25">
      <c r="A361" s="311" t="s">
        <v>487</v>
      </c>
      <c r="C361" s="290"/>
      <c r="D361" s="290"/>
      <c r="E361" s="290"/>
      <c r="F361" s="290"/>
      <c r="G361" s="312">
        <v>0</v>
      </c>
      <c r="H361" s="302"/>
      <c r="I361" s="312">
        <v>18271.53</v>
      </c>
    </row>
    <row r="362" spans="1:9" ht="15.75" customHeight="1" x14ac:dyDescent="0.25">
      <c r="A362" s="311" t="s">
        <v>488</v>
      </c>
      <c r="C362" s="290"/>
      <c r="D362" s="290"/>
      <c r="E362" s="290"/>
      <c r="F362" s="290"/>
      <c r="G362" s="312">
        <v>26509.8</v>
      </c>
      <c r="H362" s="302"/>
      <c r="I362" s="312">
        <v>0</v>
      </c>
    </row>
    <row r="363" spans="1:9" ht="15.75" customHeight="1" x14ac:dyDescent="0.25">
      <c r="A363" s="311" t="s">
        <v>489</v>
      </c>
      <c r="C363" s="290"/>
      <c r="D363" s="290"/>
      <c r="E363" s="290"/>
      <c r="F363" s="290"/>
      <c r="G363" s="312">
        <v>0</v>
      </c>
      <c r="H363" s="302"/>
      <c r="I363" s="312">
        <v>94747.59</v>
      </c>
    </row>
    <row r="364" spans="1:9" ht="15.75" customHeight="1" x14ac:dyDescent="0.25">
      <c r="A364" s="311" t="s">
        <v>490</v>
      </c>
      <c r="C364" s="290"/>
      <c r="D364" s="290"/>
      <c r="E364" s="290"/>
      <c r="F364" s="290"/>
      <c r="G364" s="312">
        <v>22549.87</v>
      </c>
      <c r="H364" s="302"/>
      <c r="I364" s="312">
        <v>0</v>
      </c>
    </row>
    <row r="365" spans="1:9" ht="15.75" customHeight="1" x14ac:dyDescent="0.25">
      <c r="A365" s="311" t="s">
        <v>491</v>
      </c>
      <c r="C365" s="290"/>
      <c r="D365" s="290"/>
      <c r="E365" s="290"/>
      <c r="F365" s="290"/>
      <c r="G365" s="312">
        <v>4237.5</v>
      </c>
      <c r="H365" s="302"/>
      <c r="I365" s="312">
        <v>0</v>
      </c>
    </row>
    <row r="366" spans="1:9" ht="15.75" customHeight="1" x14ac:dyDescent="0.25">
      <c r="A366" s="311" t="s">
        <v>492</v>
      </c>
      <c r="C366" s="290"/>
      <c r="D366" s="290"/>
      <c r="E366" s="290"/>
      <c r="F366" s="290"/>
      <c r="G366" s="312">
        <v>2000</v>
      </c>
      <c r="H366" s="302"/>
      <c r="I366" s="312">
        <v>0</v>
      </c>
    </row>
    <row r="367" spans="1:9" ht="15.75" customHeight="1" x14ac:dyDescent="0.25">
      <c r="A367" s="311" t="s">
        <v>493</v>
      </c>
      <c r="C367" s="290"/>
      <c r="D367" s="290"/>
      <c r="E367" s="290"/>
      <c r="F367" s="290"/>
      <c r="G367" s="312">
        <v>0</v>
      </c>
      <c r="H367" s="302"/>
      <c r="I367" s="312">
        <v>18306</v>
      </c>
    </row>
    <row r="368" spans="1:9" ht="15.75" customHeight="1" thickBot="1" x14ac:dyDescent="0.3">
      <c r="A368" s="290"/>
      <c r="B368" s="290"/>
      <c r="C368" s="290"/>
      <c r="D368" s="290"/>
      <c r="E368" s="290"/>
      <c r="F368" s="290"/>
      <c r="G368" s="305">
        <f>SUM(G343:G367)</f>
        <v>726657.9800000001</v>
      </c>
      <c r="H368" s="302"/>
      <c r="I368" s="304">
        <f>SUM(I344:I367)</f>
        <v>1071611.28</v>
      </c>
    </row>
    <row r="369" spans="1:11" ht="15.75" customHeight="1" thickTop="1" x14ac:dyDescent="0.25">
      <c r="A369" s="290"/>
      <c r="B369" s="290"/>
      <c r="C369" s="290"/>
      <c r="D369" s="290"/>
      <c r="E369" s="290"/>
      <c r="F369" s="290"/>
      <c r="G369" s="303"/>
      <c r="H369" s="302"/>
      <c r="I369" s="302"/>
    </row>
    <row r="370" spans="1:11" ht="21" customHeight="1" x14ac:dyDescent="0.25">
      <c r="A370" s="290" t="s">
        <v>494</v>
      </c>
      <c r="B370" s="290"/>
      <c r="C370" s="290"/>
      <c r="D370" s="290"/>
      <c r="E370" s="290"/>
      <c r="F370" s="290"/>
      <c r="G370" s="313"/>
      <c r="H370" s="302"/>
      <c r="I370" s="314"/>
      <c r="J370" s="238"/>
    </row>
    <row r="371" spans="1:11" ht="32.25" customHeight="1" x14ac:dyDescent="0.25">
      <c r="A371" s="373" t="s">
        <v>495</v>
      </c>
      <c r="B371" s="373"/>
      <c r="C371" s="373"/>
      <c r="D371" s="373"/>
      <c r="E371" s="373"/>
    </row>
    <row r="372" spans="1:11" ht="33.75" customHeight="1" x14ac:dyDescent="0.25">
      <c r="A372" s="372" t="s">
        <v>496</v>
      </c>
      <c r="B372" s="372"/>
      <c r="C372" s="372"/>
      <c r="D372" s="372"/>
      <c r="E372" s="372"/>
      <c r="F372" s="372"/>
      <c r="G372" s="372"/>
      <c r="H372" s="372"/>
      <c r="I372" s="372"/>
    </row>
    <row r="373" spans="1:11" ht="22.5" customHeight="1" x14ac:dyDescent="0.25">
      <c r="A373" s="373" t="s">
        <v>497</v>
      </c>
      <c r="B373" s="378"/>
      <c r="C373" s="378"/>
      <c r="D373" s="378"/>
      <c r="E373" s="378"/>
      <c r="F373" s="378"/>
      <c r="G373" s="202">
        <v>2024</v>
      </c>
      <c r="H373" s="202"/>
      <c r="I373" s="202">
        <v>2023</v>
      </c>
    </row>
    <row r="374" spans="1:11" ht="18" customHeight="1" x14ac:dyDescent="0.25">
      <c r="A374" s="372" t="s">
        <v>498</v>
      </c>
      <c r="B374" s="372"/>
      <c r="C374" s="372"/>
      <c r="D374" s="372"/>
      <c r="E374" s="372"/>
      <c r="F374" s="372"/>
      <c r="G374" s="223">
        <v>37869585.450000003</v>
      </c>
      <c r="I374" s="223">
        <v>29809841.140000001</v>
      </c>
    </row>
    <row r="375" spans="1:11" ht="18" customHeight="1" x14ac:dyDescent="0.25">
      <c r="A375" s="372" t="s">
        <v>499</v>
      </c>
      <c r="B375" s="372"/>
      <c r="C375" s="372"/>
      <c r="D375" s="372"/>
      <c r="E375" s="372"/>
      <c r="F375" s="372"/>
      <c r="G375" s="223">
        <v>46451490.149999999</v>
      </c>
      <c r="I375" s="223">
        <v>34658459.659999996</v>
      </c>
    </row>
    <row r="376" spans="1:11" ht="18" customHeight="1" x14ac:dyDescent="0.25">
      <c r="A376" s="372" t="s">
        <v>500</v>
      </c>
      <c r="B376" s="372"/>
      <c r="C376" s="372"/>
      <c r="D376" s="372"/>
      <c r="E376" s="372"/>
      <c r="F376" s="372"/>
      <c r="G376" s="222">
        <v>1858106.83</v>
      </c>
      <c r="I376" s="222">
        <v>1858106.83</v>
      </c>
      <c r="K376" s="225"/>
    </row>
    <row r="377" spans="1:11" ht="18" customHeight="1" x14ac:dyDescent="0.25">
      <c r="A377" s="372" t="s">
        <v>501</v>
      </c>
      <c r="B377" s="372"/>
      <c r="C377" s="372"/>
      <c r="D377" s="372"/>
      <c r="E377" s="372"/>
      <c r="F377" s="372"/>
      <c r="G377" s="223">
        <v>1301393.3600000001</v>
      </c>
      <c r="I377" s="223">
        <v>1301393.3600000001</v>
      </c>
    </row>
    <row r="378" spans="1:11" ht="18" customHeight="1" x14ac:dyDescent="0.25">
      <c r="A378" s="372" t="s">
        <v>502</v>
      </c>
      <c r="B378" s="372"/>
      <c r="C378" s="372"/>
      <c r="D378" s="372"/>
      <c r="E378" s="372"/>
      <c r="F378" s="372"/>
      <c r="G378" s="223">
        <v>464635.84</v>
      </c>
      <c r="I378" s="223">
        <v>464635.84</v>
      </c>
    </row>
    <row r="379" spans="1:11" ht="18" customHeight="1" x14ac:dyDescent="0.25">
      <c r="A379" s="372" t="s">
        <v>503</v>
      </c>
      <c r="B379" s="372"/>
      <c r="C379" s="372"/>
      <c r="D379" s="372"/>
      <c r="E379" s="372"/>
      <c r="F379" s="372"/>
      <c r="G379" s="223">
        <v>8607850.9600000009</v>
      </c>
      <c r="I379" s="223">
        <v>8607850.9600000009</v>
      </c>
    </row>
    <row r="380" spans="1:11" ht="18" customHeight="1" x14ac:dyDescent="0.25">
      <c r="A380" s="372" t="s">
        <v>504</v>
      </c>
      <c r="B380" s="372"/>
      <c r="C380" s="372"/>
      <c r="D380" s="372"/>
      <c r="E380" s="372"/>
      <c r="F380" s="372"/>
      <c r="G380" s="223">
        <v>26661913.710000001</v>
      </c>
      <c r="I380" s="223">
        <v>26661913.710000001</v>
      </c>
    </row>
    <row r="381" spans="1:11" ht="18" customHeight="1" x14ac:dyDescent="0.25">
      <c r="A381" s="372" t="s">
        <v>505</v>
      </c>
      <c r="B381" s="372"/>
      <c r="C381" s="372"/>
      <c r="D381" s="372"/>
      <c r="E381" s="372"/>
      <c r="F381" s="372"/>
      <c r="G381" s="223">
        <v>871656.65</v>
      </c>
      <c r="I381" s="223">
        <v>141551.06</v>
      </c>
    </row>
    <row r="382" spans="1:11" ht="18" customHeight="1" x14ac:dyDescent="0.25">
      <c r="A382" s="372" t="s">
        <v>506</v>
      </c>
      <c r="B382" s="378"/>
      <c r="C382" s="378"/>
      <c r="D382" s="378"/>
      <c r="E382" s="378"/>
      <c r="F382" s="378"/>
      <c r="G382" s="223">
        <v>2404777.34</v>
      </c>
      <c r="I382" s="223">
        <v>2359795.7799999998</v>
      </c>
    </row>
    <row r="383" spans="1:11" ht="18" customHeight="1" x14ac:dyDescent="0.25">
      <c r="A383" s="315" t="s">
        <v>507</v>
      </c>
      <c r="B383" s="316"/>
      <c r="C383" s="208"/>
      <c r="D383" s="208"/>
      <c r="E383" s="208"/>
      <c r="F383" s="208"/>
      <c r="G383" s="223">
        <v>4294.72</v>
      </c>
      <c r="I383" s="223">
        <v>4813.5200000000004</v>
      </c>
    </row>
    <row r="384" spans="1:11" ht="18" customHeight="1" x14ac:dyDescent="0.25">
      <c r="A384" s="315" t="s">
        <v>508</v>
      </c>
      <c r="B384" s="316"/>
      <c r="C384" s="208"/>
      <c r="D384" s="208"/>
      <c r="E384" s="208"/>
      <c r="F384" s="208"/>
      <c r="G384" s="223">
        <v>327.75</v>
      </c>
      <c r="I384" s="223">
        <v>0</v>
      </c>
    </row>
    <row r="385" spans="1:10" ht="27.75" customHeight="1" thickBot="1" x14ac:dyDescent="0.3">
      <c r="A385" s="373" t="s">
        <v>509</v>
      </c>
      <c r="B385" s="373"/>
      <c r="C385" s="373"/>
      <c r="D385" s="373"/>
      <c r="E385" s="373"/>
      <c r="F385" s="373"/>
      <c r="G385" s="317">
        <f>SUM(G374:G384)</f>
        <v>126496032.76000002</v>
      </c>
      <c r="H385" s="318"/>
      <c r="I385" s="317">
        <f>SUM(I374:I383)</f>
        <v>105868361.86</v>
      </c>
    </row>
    <row r="386" spans="1:10" ht="12" customHeight="1" thickTop="1" x14ac:dyDescent="0.25">
      <c r="A386" s="264"/>
      <c r="B386" s="264"/>
      <c r="C386" s="264"/>
      <c r="D386" s="264"/>
      <c r="E386" s="264"/>
      <c r="F386" s="264"/>
      <c r="G386" s="319"/>
      <c r="H386" s="318"/>
      <c r="I386" s="319"/>
    </row>
    <row r="387" spans="1:10" ht="132" customHeight="1" x14ac:dyDescent="0.25">
      <c r="A387" s="373" t="s">
        <v>510</v>
      </c>
      <c r="B387" s="373"/>
      <c r="C387" s="373"/>
      <c r="D387" s="373"/>
      <c r="E387" s="373"/>
      <c r="F387" s="373"/>
      <c r="G387" s="373"/>
      <c r="H387" s="373"/>
      <c r="I387" s="373"/>
    </row>
    <row r="388" spans="1:10" ht="27.75" customHeight="1" x14ac:dyDescent="0.25">
      <c r="A388" s="264"/>
      <c r="B388" s="264"/>
      <c r="C388" s="264"/>
      <c r="D388" s="264"/>
      <c r="E388" s="264"/>
      <c r="F388" s="264"/>
      <c r="G388" s="319"/>
      <c r="H388" s="318"/>
      <c r="I388" s="319"/>
    </row>
    <row r="389" spans="1:10" x14ac:dyDescent="0.25">
      <c r="A389" s="318"/>
      <c r="B389" s="318"/>
      <c r="C389" s="318"/>
      <c r="D389" s="318"/>
      <c r="E389" s="318"/>
      <c r="F389" s="318"/>
      <c r="G389" s="320"/>
      <c r="H389" s="318"/>
      <c r="I389" s="318"/>
      <c r="J389" s="238"/>
    </row>
    <row r="390" spans="1:10" x14ac:dyDescent="0.25">
      <c r="A390" s="373" t="s">
        <v>511</v>
      </c>
      <c r="B390" s="373"/>
      <c r="C390" s="373"/>
      <c r="D390" s="373"/>
      <c r="E390" s="373"/>
      <c r="F390" s="373"/>
      <c r="G390" s="320"/>
      <c r="H390" s="318"/>
      <c r="I390" s="318"/>
    </row>
    <row r="391" spans="1:10" ht="32.25" customHeight="1" x14ac:dyDescent="0.25">
      <c r="A391" s="372" t="s">
        <v>512</v>
      </c>
      <c r="B391" s="372"/>
      <c r="C391" s="372"/>
      <c r="D391" s="372"/>
      <c r="E391" s="372"/>
      <c r="F391" s="372"/>
      <c r="G391" s="372"/>
      <c r="H391" s="372"/>
      <c r="I391" s="372"/>
    </row>
    <row r="392" spans="1:10" x14ac:dyDescent="0.25">
      <c r="A392" s="290"/>
      <c r="B392" s="318"/>
      <c r="C392" s="318"/>
      <c r="D392" s="318"/>
      <c r="E392" s="318"/>
      <c r="F392" s="318"/>
      <c r="G392" s="320"/>
      <c r="H392" s="318"/>
      <c r="I392" s="318"/>
    </row>
    <row r="393" spans="1:10" x14ac:dyDescent="0.25">
      <c r="A393" s="264" t="s">
        <v>513</v>
      </c>
      <c r="B393" s="318"/>
      <c r="C393" s="318"/>
      <c r="D393" s="318"/>
      <c r="E393" s="318"/>
      <c r="F393" s="318"/>
      <c r="G393" s="321">
        <v>2024</v>
      </c>
      <c r="H393" s="321"/>
      <c r="I393" s="321">
        <v>2023</v>
      </c>
    </row>
    <row r="394" spans="1:10" ht="22.5" customHeight="1" x14ac:dyDescent="0.25">
      <c r="A394" s="372" t="s">
        <v>514</v>
      </c>
      <c r="B394" s="372"/>
      <c r="C394" s="290"/>
      <c r="D394" s="322"/>
      <c r="E394" s="290"/>
      <c r="F394" s="290"/>
      <c r="G394" s="323">
        <v>1886288.01</v>
      </c>
      <c r="H394" s="324"/>
      <c r="I394" s="323">
        <v>5401599.6200000001</v>
      </c>
    </row>
    <row r="395" spans="1:10" ht="22.5" customHeight="1" x14ac:dyDescent="0.25">
      <c r="A395" s="372" t="s">
        <v>515</v>
      </c>
      <c r="B395" s="372"/>
      <c r="C395" s="372"/>
      <c r="D395" s="322"/>
      <c r="E395" s="290"/>
      <c r="F395" s="290"/>
      <c r="G395" s="323">
        <v>2978386.26</v>
      </c>
      <c r="H395" s="324"/>
      <c r="I395" s="323">
        <v>18247.8</v>
      </c>
    </row>
    <row r="396" spans="1:10" ht="22.5" customHeight="1" x14ac:dyDescent="0.25">
      <c r="A396" s="372" t="s">
        <v>516</v>
      </c>
      <c r="B396" s="372"/>
      <c r="C396" s="372"/>
      <c r="D396" s="290"/>
      <c r="E396" s="290"/>
      <c r="F396" s="290"/>
      <c r="G396" s="323">
        <v>2409944.42</v>
      </c>
      <c r="H396" s="324"/>
      <c r="I396" s="323">
        <v>2409944.42</v>
      </c>
    </row>
    <row r="397" spans="1:10" ht="22.5" customHeight="1" x14ac:dyDescent="0.25">
      <c r="A397" s="372" t="s">
        <v>517</v>
      </c>
      <c r="B397" s="372"/>
      <c r="C397" s="372"/>
      <c r="D397" s="372"/>
      <c r="E397" s="372"/>
      <c r="F397" s="290"/>
      <c r="G397" s="323">
        <v>1493436.8</v>
      </c>
      <c r="H397" s="324"/>
      <c r="I397" s="323">
        <v>1493436.8</v>
      </c>
    </row>
    <row r="398" spans="1:10" ht="22.5" customHeight="1" x14ac:dyDescent="0.25">
      <c r="A398" s="315" t="s">
        <v>518</v>
      </c>
      <c r="B398" s="315"/>
      <c r="C398" s="290"/>
      <c r="D398" s="325"/>
      <c r="E398" s="290"/>
      <c r="F398" s="290"/>
      <c r="G398" s="323">
        <v>3616208.25</v>
      </c>
      <c r="H398" s="324"/>
      <c r="I398" s="323">
        <v>529516</v>
      </c>
    </row>
    <row r="399" spans="1:10" ht="17.25" thickBot="1" x14ac:dyDescent="0.3">
      <c r="A399" s="300" t="s">
        <v>251</v>
      </c>
      <c r="B399" s="318"/>
      <c r="C399" s="318"/>
      <c r="D399" s="324"/>
      <c r="E399" s="318"/>
      <c r="F399" s="318"/>
      <c r="G399" s="317">
        <f>SUM(G394:G398)</f>
        <v>12384263.74</v>
      </c>
      <c r="H399" s="326"/>
      <c r="I399" s="317">
        <f>SUM(I394:I398)</f>
        <v>9852744.6400000006</v>
      </c>
      <c r="J399" s="238"/>
    </row>
    <row r="400" spans="1:10" ht="17.25" thickTop="1" x14ac:dyDescent="0.25">
      <c r="A400" s="300"/>
      <c r="G400" s="229"/>
      <c r="H400" s="230"/>
      <c r="I400" s="228"/>
    </row>
    <row r="401" spans="1:9" x14ac:dyDescent="0.25">
      <c r="A401" s="382" t="s">
        <v>519</v>
      </c>
      <c r="B401" s="382"/>
      <c r="C401" s="382"/>
      <c r="D401" s="382"/>
      <c r="E401" s="382"/>
      <c r="F401" s="382"/>
      <c r="G401" s="382"/>
      <c r="H401" s="382"/>
      <c r="I401" s="382"/>
    </row>
    <row r="402" spans="1:9" x14ac:dyDescent="0.25">
      <c r="A402" s="300"/>
    </row>
    <row r="403" spans="1:9" x14ac:dyDescent="0.25">
      <c r="A403" s="373" t="s">
        <v>520</v>
      </c>
      <c r="B403" s="373"/>
      <c r="C403" s="373"/>
      <c r="D403" s="373"/>
      <c r="E403" s="373"/>
      <c r="F403" s="373"/>
    </row>
    <row r="404" spans="1:9" ht="30.75" customHeight="1" x14ac:dyDescent="0.25">
      <c r="A404" s="378" t="s">
        <v>521</v>
      </c>
      <c r="B404" s="378"/>
      <c r="C404" s="378"/>
      <c r="D404" s="378"/>
      <c r="E404" s="378"/>
      <c r="F404" s="378"/>
      <c r="G404" s="378"/>
      <c r="H404" s="378"/>
      <c r="I404" s="378"/>
    </row>
    <row r="405" spans="1:9" x14ac:dyDescent="0.25">
      <c r="A405" s="208"/>
    </row>
    <row r="406" spans="1:9" x14ac:dyDescent="0.25">
      <c r="A406" s="264" t="s">
        <v>300</v>
      </c>
      <c r="G406" s="202">
        <v>2024</v>
      </c>
      <c r="H406" s="202"/>
      <c r="I406" s="202">
        <v>2023</v>
      </c>
    </row>
    <row r="407" spans="1:9" x14ac:dyDescent="0.25">
      <c r="A407" s="372" t="s">
        <v>13</v>
      </c>
      <c r="B407" s="372"/>
      <c r="C407" s="372"/>
      <c r="D407" s="372"/>
      <c r="E407" s="372"/>
      <c r="F407" s="372"/>
      <c r="G407" s="223">
        <v>1014524280</v>
      </c>
      <c r="H407" s="289"/>
      <c r="I407" s="223">
        <v>1014524280</v>
      </c>
    </row>
    <row r="408" spans="1:9" ht="24" customHeight="1" x14ac:dyDescent="0.25">
      <c r="A408" s="372" t="s">
        <v>522</v>
      </c>
      <c r="B408" s="372"/>
      <c r="C408" s="372"/>
      <c r="D408" s="372"/>
      <c r="E408" s="372"/>
      <c r="F408" s="372"/>
      <c r="G408" s="223">
        <v>449717108.43000001</v>
      </c>
      <c r="H408" s="289"/>
      <c r="I408" s="223">
        <v>490699879.18000001</v>
      </c>
    </row>
    <row r="409" spans="1:9" ht="19.5" customHeight="1" x14ac:dyDescent="0.25">
      <c r="A409" s="372" t="s">
        <v>523</v>
      </c>
      <c r="B409" s="372"/>
      <c r="C409" s="372"/>
      <c r="D409" s="372"/>
      <c r="E409" s="372"/>
      <c r="F409" s="372"/>
      <c r="G409" s="223">
        <v>-769209682.04999995</v>
      </c>
      <c r="H409" s="289"/>
      <c r="I409" s="223">
        <v>-2892260</v>
      </c>
    </row>
    <row r="410" spans="1:9" ht="19.5" customHeight="1" x14ac:dyDescent="0.25">
      <c r="A410" s="372" t="s">
        <v>524</v>
      </c>
      <c r="B410" s="372"/>
      <c r="C410" s="372"/>
      <c r="D410" s="372"/>
      <c r="E410" s="372"/>
      <c r="F410" s="372"/>
      <c r="G410" s="323">
        <v>2948179491.1500001</v>
      </c>
      <c r="H410" s="327"/>
      <c r="I410" s="323">
        <v>2460371872</v>
      </c>
    </row>
    <row r="411" spans="1:9" ht="17.25" thickBot="1" x14ac:dyDescent="0.3">
      <c r="A411" s="373" t="s">
        <v>251</v>
      </c>
      <c r="B411" s="373"/>
      <c r="C411" s="373"/>
      <c r="D411" s="373"/>
      <c r="E411" s="373"/>
      <c r="F411" s="373"/>
      <c r="G411" s="241">
        <f>SUM(G407:G410)</f>
        <v>3643211197.5300002</v>
      </c>
      <c r="H411" s="289"/>
      <c r="I411" s="241">
        <f>SUM(I407:I410)</f>
        <v>3962703771.1800003</v>
      </c>
    </row>
    <row r="412" spans="1:9" ht="17.25" thickTop="1" x14ac:dyDescent="0.25">
      <c r="A412" s="264"/>
      <c r="B412" s="264"/>
      <c r="C412" s="264"/>
      <c r="D412" s="264"/>
      <c r="E412" s="264"/>
      <c r="F412" s="264"/>
      <c r="G412" s="328"/>
    </row>
    <row r="413" spans="1:9" ht="100.5" customHeight="1" x14ac:dyDescent="0.25">
      <c r="A413" s="374" t="s">
        <v>525</v>
      </c>
      <c r="B413" s="374"/>
      <c r="C413" s="374"/>
      <c r="D413" s="374"/>
      <c r="E413" s="374"/>
      <c r="F413" s="374"/>
      <c r="G413" s="374"/>
      <c r="H413" s="374"/>
      <c r="I413" s="374"/>
    </row>
    <row r="414" spans="1:9" ht="17.25" customHeight="1" x14ac:dyDescent="0.25">
      <c r="A414" s="265"/>
      <c r="B414" s="265"/>
      <c r="C414" s="265"/>
      <c r="D414" s="265"/>
      <c r="E414" s="265"/>
      <c r="F414" s="265"/>
      <c r="G414" s="265"/>
      <c r="H414" s="265"/>
      <c r="I414" s="265"/>
    </row>
    <row r="415" spans="1:9" x14ac:dyDescent="0.25">
      <c r="A415" s="264"/>
    </row>
    <row r="416" spans="1:9" x14ac:dyDescent="0.25">
      <c r="A416" s="264"/>
    </row>
    <row r="417" spans="1:9" x14ac:dyDescent="0.25">
      <c r="A417" s="381" t="s">
        <v>37</v>
      </c>
      <c r="B417" s="381"/>
      <c r="C417" s="381"/>
      <c r="D417" s="381"/>
      <c r="E417" s="381"/>
    </row>
    <row r="418" spans="1:9" ht="13.5" customHeight="1" x14ac:dyDescent="0.25">
      <c r="A418" s="264"/>
    </row>
    <row r="419" spans="1:9" x14ac:dyDescent="0.25">
      <c r="A419" s="370" t="s">
        <v>526</v>
      </c>
      <c r="B419" s="370"/>
      <c r="C419" s="370"/>
      <c r="D419" s="370"/>
      <c r="E419" s="370"/>
    </row>
    <row r="420" spans="1:9" ht="54" customHeight="1" x14ac:dyDescent="0.25">
      <c r="A420" s="372" t="s">
        <v>527</v>
      </c>
      <c r="B420" s="372"/>
      <c r="C420" s="372"/>
      <c r="D420" s="372"/>
      <c r="E420" s="372"/>
      <c r="F420" s="372"/>
      <c r="G420" s="372"/>
      <c r="H420" s="372"/>
      <c r="I420" s="372"/>
    </row>
    <row r="421" spans="1:9" x14ac:dyDescent="0.25">
      <c r="A421" s="208"/>
    </row>
    <row r="422" spans="1:9" x14ac:dyDescent="0.25">
      <c r="A422" s="373" t="s">
        <v>528</v>
      </c>
      <c r="B422" s="373"/>
      <c r="C422" s="373"/>
      <c r="D422" s="373"/>
      <c r="E422" s="373"/>
      <c r="F422" s="373"/>
      <c r="G422" s="202">
        <v>2024</v>
      </c>
      <c r="H422" s="202"/>
      <c r="I422" s="202">
        <v>2023</v>
      </c>
    </row>
    <row r="423" spans="1:9" x14ac:dyDescent="0.25">
      <c r="A423" s="373" t="s">
        <v>529</v>
      </c>
      <c r="B423" s="373"/>
      <c r="C423" s="373"/>
      <c r="D423" s="373"/>
      <c r="E423" s="373"/>
      <c r="F423" s="373"/>
      <c r="I423" s="205"/>
    </row>
    <row r="424" spans="1:9" ht="20.25" customHeight="1" x14ac:dyDescent="0.25">
      <c r="A424" s="372" t="s">
        <v>241</v>
      </c>
      <c r="B424" s="372"/>
      <c r="C424" s="372"/>
      <c r="D424" s="372"/>
      <c r="E424" s="372"/>
      <c r="F424" s="372"/>
      <c r="G424" s="223">
        <v>63488.83</v>
      </c>
      <c r="H424" s="223"/>
      <c r="I424" s="223">
        <v>58941.78</v>
      </c>
    </row>
    <row r="425" spans="1:9" x14ac:dyDescent="0.25">
      <c r="A425" s="372" t="s">
        <v>242</v>
      </c>
      <c r="B425" s="372"/>
      <c r="C425" s="372"/>
      <c r="D425" s="372"/>
      <c r="E425" s="372"/>
      <c r="F425" s="372"/>
      <c r="G425" s="223">
        <v>454707062.05000001</v>
      </c>
      <c r="H425" s="223"/>
      <c r="I425" s="223">
        <v>422139760.66000003</v>
      </c>
    </row>
    <row r="426" spans="1:9" ht="18.75" customHeight="1" x14ac:dyDescent="0.25">
      <c r="A426" s="372" t="s">
        <v>243</v>
      </c>
      <c r="B426" s="372"/>
      <c r="C426" s="372"/>
      <c r="D426" s="372"/>
      <c r="E426" s="372"/>
      <c r="F426" s="372"/>
      <c r="G426" s="223">
        <v>9078903.8699999992</v>
      </c>
      <c r="H426" s="223"/>
      <c r="I426" s="223">
        <v>8428649.2200000007</v>
      </c>
    </row>
    <row r="427" spans="1:9" ht="21" customHeight="1" x14ac:dyDescent="0.25">
      <c r="A427" s="372" t="s">
        <v>530</v>
      </c>
      <c r="B427" s="372"/>
      <c r="C427" s="372"/>
      <c r="D427" s="372"/>
      <c r="E427" s="372"/>
      <c r="F427" s="372"/>
      <c r="G427" s="223">
        <v>144881529.69</v>
      </c>
      <c r="H427" s="223"/>
      <c r="I427" s="223">
        <v>134504738.05000001</v>
      </c>
    </row>
    <row r="428" spans="1:9" ht="20.25" customHeight="1" x14ac:dyDescent="0.25">
      <c r="A428" s="372" t="s">
        <v>531</v>
      </c>
      <c r="B428" s="372"/>
      <c r="C428" s="372"/>
      <c r="D428" s="372"/>
      <c r="E428" s="372"/>
      <c r="F428" s="372"/>
      <c r="G428" s="223">
        <v>2285597.9</v>
      </c>
      <c r="H428" s="223"/>
      <c r="I428" s="223">
        <v>2121898.1</v>
      </c>
    </row>
    <row r="429" spans="1:9" ht="16.5" customHeight="1" x14ac:dyDescent="0.25">
      <c r="A429" s="372" t="s">
        <v>246</v>
      </c>
      <c r="B429" s="372"/>
      <c r="C429" s="372"/>
      <c r="D429" s="372"/>
      <c r="E429" s="372"/>
      <c r="F429" s="372"/>
      <c r="G429" s="223">
        <v>11047057.91</v>
      </c>
      <c r="H429" s="223"/>
      <c r="I429" s="223">
        <v>10255838.9</v>
      </c>
    </row>
    <row r="430" spans="1:9" x14ac:dyDescent="0.25">
      <c r="A430" s="372" t="s">
        <v>247</v>
      </c>
      <c r="B430" s="372"/>
      <c r="C430" s="372"/>
      <c r="D430" s="372"/>
      <c r="E430" s="372"/>
      <c r="F430" s="372"/>
      <c r="G430" s="223">
        <v>12824745.74</v>
      </c>
      <c r="H430" s="223"/>
      <c r="I430" s="223">
        <v>11906203.300000001</v>
      </c>
    </row>
    <row r="431" spans="1:9" ht="17.25" thickBot="1" x14ac:dyDescent="0.3">
      <c r="A431" s="373" t="s">
        <v>251</v>
      </c>
      <c r="B431" s="373"/>
      <c r="C431" s="373"/>
      <c r="D431" s="373"/>
      <c r="E431" s="373"/>
      <c r="F431" s="373"/>
      <c r="G431" s="241">
        <f>SUM(G424:G430)</f>
        <v>634888385.99000001</v>
      </c>
      <c r="H431" s="289"/>
      <c r="I431" s="241">
        <f>SUM(I424:I430)</f>
        <v>589416030.00999999</v>
      </c>
    </row>
    <row r="432" spans="1:9" ht="17.25" thickTop="1" x14ac:dyDescent="0.25">
      <c r="A432" s="264"/>
      <c r="B432" s="264"/>
      <c r="C432" s="264"/>
      <c r="D432" s="264"/>
      <c r="E432" s="264"/>
      <c r="F432" s="264"/>
      <c r="G432" s="328"/>
    </row>
    <row r="433" spans="1:11" ht="48.75" customHeight="1" x14ac:dyDescent="0.25">
      <c r="A433" s="373" t="s">
        <v>532</v>
      </c>
      <c r="B433" s="373"/>
      <c r="C433" s="373"/>
      <c r="D433" s="373"/>
      <c r="E433" s="373"/>
      <c r="F433" s="373"/>
      <c r="G433" s="373"/>
      <c r="H433" s="373"/>
      <c r="I433" s="373"/>
    </row>
    <row r="434" spans="1:11" x14ac:dyDescent="0.25">
      <c r="A434" s="290"/>
    </row>
    <row r="435" spans="1:11" x14ac:dyDescent="0.25">
      <c r="A435" s="373" t="s">
        <v>533</v>
      </c>
      <c r="B435" s="373"/>
      <c r="C435" s="373"/>
      <c r="D435" s="373"/>
      <c r="E435" s="373"/>
      <c r="F435" s="373"/>
    </row>
    <row r="436" spans="1:11" ht="56.25" customHeight="1" x14ac:dyDescent="0.25">
      <c r="A436" s="372" t="s">
        <v>534</v>
      </c>
      <c r="B436" s="372"/>
      <c r="C436" s="372"/>
      <c r="D436" s="372"/>
      <c r="E436" s="372"/>
      <c r="F436" s="372"/>
      <c r="G436" s="372"/>
      <c r="H436" s="372"/>
      <c r="I436" s="372"/>
    </row>
    <row r="437" spans="1:11" ht="21.75" customHeight="1" x14ac:dyDescent="0.25">
      <c r="A437" s="380"/>
      <c r="B437" s="380"/>
      <c r="C437" s="380"/>
      <c r="D437" s="380"/>
      <c r="E437" s="380"/>
      <c r="F437" s="380"/>
      <c r="G437" s="380"/>
      <c r="H437" s="380"/>
      <c r="I437" s="380"/>
    </row>
    <row r="438" spans="1:11" x14ac:dyDescent="0.25">
      <c r="A438" s="373" t="s">
        <v>528</v>
      </c>
      <c r="B438" s="373"/>
      <c r="C438" s="373"/>
      <c r="D438" s="373"/>
      <c r="E438" s="373"/>
      <c r="F438" s="373"/>
      <c r="G438" s="202">
        <v>2024</v>
      </c>
      <c r="H438" s="202"/>
      <c r="I438" s="202">
        <v>2023</v>
      </c>
    </row>
    <row r="439" spans="1:11" ht="21" customHeight="1" x14ac:dyDescent="0.25">
      <c r="A439" s="372" t="s">
        <v>535</v>
      </c>
      <c r="B439" s="372"/>
      <c r="C439" s="372"/>
      <c r="D439" s="372"/>
      <c r="E439" s="372"/>
      <c r="F439" s="372"/>
      <c r="G439" s="222">
        <v>62000000</v>
      </c>
      <c r="H439" s="289"/>
      <c r="I439" s="223">
        <v>63222469.969999999</v>
      </c>
    </row>
    <row r="440" spans="1:11" ht="21" customHeight="1" x14ac:dyDescent="0.25">
      <c r="A440" s="372" t="s">
        <v>536</v>
      </c>
      <c r="B440" s="372"/>
      <c r="C440" s="372"/>
      <c r="D440" s="372"/>
      <c r="E440" s="372"/>
      <c r="F440" s="372"/>
      <c r="G440" s="222">
        <v>150300000</v>
      </c>
      <c r="H440" s="289"/>
      <c r="I440" s="222">
        <v>310120000</v>
      </c>
    </row>
    <row r="441" spans="1:11" ht="23.25" customHeight="1" x14ac:dyDescent="0.25">
      <c r="A441" s="372" t="s">
        <v>537</v>
      </c>
      <c r="B441" s="372"/>
      <c r="C441" s="372"/>
      <c r="D441" s="372"/>
      <c r="E441" s="372"/>
      <c r="F441" s="372"/>
      <c r="G441" s="222">
        <v>301984449.95999998</v>
      </c>
      <c r="H441" s="289"/>
      <c r="I441" s="223">
        <v>252106643.66</v>
      </c>
      <c r="J441" s="379"/>
      <c r="K441" s="379"/>
    </row>
    <row r="442" spans="1:11" ht="17.25" thickBot="1" x14ac:dyDescent="0.3">
      <c r="A442" s="373" t="s">
        <v>251</v>
      </c>
      <c r="B442" s="373"/>
      <c r="C442" s="373"/>
      <c r="D442" s="373"/>
      <c r="E442" s="373"/>
      <c r="F442" s="373"/>
      <c r="G442" s="241">
        <f>SUM(G439:G441)</f>
        <v>514284449.95999998</v>
      </c>
      <c r="H442" s="230"/>
      <c r="I442" s="241">
        <f>SUM(I439:I441)</f>
        <v>625449113.63</v>
      </c>
    </row>
    <row r="443" spans="1:11" ht="34.5" customHeight="1" thickTop="1" x14ac:dyDescent="0.25">
      <c r="A443" s="372"/>
      <c r="B443" s="372"/>
      <c r="C443" s="372"/>
      <c r="D443" s="372"/>
      <c r="E443" s="372"/>
      <c r="F443" s="372"/>
      <c r="G443" s="372"/>
      <c r="H443" s="372"/>
      <c r="I443" s="372"/>
    </row>
    <row r="444" spans="1:11" x14ac:dyDescent="0.25">
      <c r="A444" s="264"/>
      <c r="B444" s="264"/>
      <c r="C444" s="264"/>
      <c r="D444" s="264"/>
      <c r="E444" s="264"/>
      <c r="F444" s="329"/>
    </row>
    <row r="445" spans="1:11" x14ac:dyDescent="0.25">
      <c r="A445" s="370" t="s">
        <v>538</v>
      </c>
      <c r="B445" s="370"/>
      <c r="C445" s="370"/>
      <c r="D445" s="370"/>
    </row>
    <row r="446" spans="1:11" ht="50.25" customHeight="1" x14ac:dyDescent="0.25">
      <c r="A446" s="372" t="s">
        <v>539</v>
      </c>
      <c r="B446" s="378"/>
      <c r="C446" s="378"/>
      <c r="D446" s="378"/>
      <c r="E446" s="378"/>
      <c r="F446" s="378"/>
      <c r="G446" s="378"/>
      <c r="H446" s="378"/>
      <c r="I446" s="378"/>
    </row>
    <row r="447" spans="1:11" ht="15" customHeight="1" x14ac:dyDescent="0.25">
      <c r="A447" s="290"/>
      <c r="B447" s="208"/>
      <c r="C447" s="208"/>
      <c r="D447" s="208"/>
      <c r="E447" s="208"/>
      <c r="F447" s="208"/>
      <c r="G447" s="208"/>
      <c r="H447" s="208"/>
      <c r="I447" s="208"/>
    </row>
    <row r="448" spans="1:11" x14ac:dyDescent="0.25">
      <c r="A448" s="264" t="s">
        <v>540</v>
      </c>
      <c r="G448" s="202">
        <v>2024</v>
      </c>
      <c r="H448" s="202"/>
      <c r="I448" s="202">
        <v>2023</v>
      </c>
    </row>
    <row r="449" spans="1:10" ht="20.25" customHeight="1" x14ac:dyDescent="0.25">
      <c r="A449" s="372" t="s">
        <v>541</v>
      </c>
      <c r="B449" s="372"/>
      <c r="C449" s="372"/>
      <c r="D449" s="372"/>
      <c r="E449" s="372"/>
      <c r="F449" s="372"/>
      <c r="G449" s="222">
        <v>15159819.060000001</v>
      </c>
      <c r="H449" s="289"/>
      <c r="I449" s="223">
        <v>12014827.24</v>
      </c>
    </row>
    <row r="450" spans="1:10" ht="25.5" customHeight="1" thickBot="1" x14ac:dyDescent="0.3">
      <c r="A450" s="300" t="s">
        <v>251</v>
      </c>
      <c r="G450" s="241">
        <f>+G449</f>
        <v>15159819.060000001</v>
      </c>
      <c r="H450" s="230"/>
      <c r="I450" s="241">
        <f>+I449</f>
        <v>12014827.24</v>
      </c>
    </row>
    <row r="451" spans="1:10" ht="15" customHeight="1" thickTop="1" x14ac:dyDescent="0.25">
      <c r="A451" s="300"/>
      <c r="G451" s="228"/>
      <c r="H451" s="230"/>
      <c r="I451" s="228"/>
    </row>
    <row r="452" spans="1:10" ht="32.25" customHeight="1" x14ac:dyDescent="0.25">
      <c r="A452" s="375" t="s">
        <v>542</v>
      </c>
      <c r="B452" s="375"/>
      <c r="C452" s="375"/>
      <c r="D452" s="375"/>
      <c r="E452" s="375"/>
      <c r="F452" s="375"/>
      <c r="G452" s="375"/>
      <c r="H452" s="375"/>
      <c r="I452" s="375"/>
    </row>
    <row r="453" spans="1:10" x14ac:dyDescent="0.25">
      <c r="A453" s="300"/>
    </row>
    <row r="454" spans="1:10" x14ac:dyDescent="0.25">
      <c r="A454" s="373" t="s">
        <v>543</v>
      </c>
      <c r="B454" s="373"/>
      <c r="C454" s="373"/>
      <c r="D454" s="373"/>
      <c r="E454" s="373"/>
      <c r="F454" s="373"/>
    </row>
    <row r="455" spans="1:10" ht="48.75" customHeight="1" x14ac:dyDescent="0.25">
      <c r="A455" s="372" t="s">
        <v>544</v>
      </c>
      <c r="B455" s="378"/>
      <c r="C455" s="378"/>
      <c r="D455" s="378"/>
      <c r="E455" s="378"/>
      <c r="F455" s="378"/>
      <c r="G455" s="378"/>
      <c r="H455" s="378"/>
      <c r="I455" s="378"/>
    </row>
    <row r="456" spans="1:10" ht="16.5" customHeight="1" x14ac:dyDescent="0.25">
      <c r="A456" s="290"/>
      <c r="B456" s="208"/>
      <c r="C456" s="208"/>
      <c r="D456" s="208"/>
      <c r="E456" s="208"/>
      <c r="F456" s="208"/>
      <c r="G456" s="208"/>
      <c r="H456" s="208"/>
      <c r="I456" s="208"/>
    </row>
    <row r="457" spans="1:10" x14ac:dyDescent="0.25">
      <c r="A457" s="264" t="s">
        <v>545</v>
      </c>
      <c r="G457" s="202">
        <v>2024</v>
      </c>
      <c r="H457" s="202"/>
      <c r="I457" s="202">
        <v>2023</v>
      </c>
    </row>
    <row r="458" spans="1:10" ht="20.100000000000001" customHeight="1" x14ac:dyDescent="0.25">
      <c r="A458" s="372" t="s">
        <v>546</v>
      </c>
      <c r="B458" s="372"/>
      <c r="C458" s="372"/>
      <c r="D458" s="372"/>
      <c r="E458" s="372"/>
      <c r="F458" s="372"/>
      <c r="G458" s="222">
        <v>177668101.06</v>
      </c>
      <c r="H458" s="223"/>
      <c r="I458" s="223">
        <v>178227974.58000001</v>
      </c>
    </row>
    <row r="459" spans="1:10" ht="20.100000000000001" customHeight="1" x14ac:dyDescent="0.25">
      <c r="A459" s="372" t="s">
        <v>547</v>
      </c>
      <c r="B459" s="372"/>
      <c r="C459" s="372"/>
      <c r="D459" s="372"/>
      <c r="E459" s="372"/>
      <c r="F459" s="372"/>
      <c r="G459" s="222">
        <v>14242320.810000001</v>
      </c>
      <c r="H459" s="223"/>
      <c r="I459" s="223">
        <v>0</v>
      </c>
    </row>
    <row r="460" spans="1:10" ht="20.100000000000001" customHeight="1" x14ac:dyDescent="0.25">
      <c r="A460" s="372" t="s">
        <v>548</v>
      </c>
      <c r="B460" s="372"/>
      <c r="C460" s="372"/>
      <c r="D460" s="372"/>
      <c r="E460" s="372"/>
      <c r="F460" s="372"/>
      <c r="G460" s="222">
        <v>13515361.02</v>
      </c>
      <c r="H460" s="223"/>
      <c r="I460" s="223">
        <v>14789323.880000001</v>
      </c>
    </row>
    <row r="461" spans="1:10" ht="20.100000000000001" customHeight="1" x14ac:dyDescent="0.25">
      <c r="A461" s="372" t="s">
        <v>549</v>
      </c>
      <c r="B461" s="372"/>
      <c r="C461" s="372"/>
      <c r="D461" s="372"/>
      <c r="E461" s="372"/>
      <c r="F461" s="372"/>
      <c r="G461" s="222">
        <v>10697995.300000001</v>
      </c>
      <c r="H461" s="223"/>
      <c r="I461" s="223">
        <v>9528887.6999999993</v>
      </c>
    </row>
    <row r="462" spans="1:10" ht="20.100000000000001" customHeight="1" x14ac:dyDescent="0.25">
      <c r="A462" s="372" t="s">
        <v>550</v>
      </c>
      <c r="B462" s="372"/>
      <c r="C462" s="372"/>
      <c r="D462" s="372"/>
      <c r="E462" s="372"/>
      <c r="F462" s="372"/>
      <c r="G462" s="222">
        <v>27176552.699999999</v>
      </c>
      <c r="H462" s="222"/>
      <c r="I462" s="222">
        <v>27304841</v>
      </c>
    </row>
    <row r="463" spans="1:10" ht="20.100000000000001" customHeight="1" x14ac:dyDescent="0.25">
      <c r="A463" s="372" t="s">
        <v>551</v>
      </c>
      <c r="B463" s="372"/>
      <c r="C463" s="372"/>
      <c r="D463" s="372"/>
      <c r="E463" s="372"/>
      <c r="F463" s="372"/>
      <c r="G463" s="222">
        <v>7898699.6699999999</v>
      </c>
      <c r="H463" s="223"/>
      <c r="I463" s="223">
        <v>100568.85</v>
      </c>
      <c r="J463" s="238"/>
    </row>
    <row r="464" spans="1:10" ht="17.25" thickBot="1" x14ac:dyDescent="0.3">
      <c r="A464" s="373" t="s">
        <v>251</v>
      </c>
      <c r="B464" s="373"/>
      <c r="C464" s="373"/>
      <c r="D464" s="373"/>
      <c r="E464" s="373"/>
      <c r="F464" s="373"/>
      <c r="G464" s="241">
        <f>SUM(G458:G463)</f>
        <v>251199030.56</v>
      </c>
      <c r="H464" s="330"/>
      <c r="I464" s="241">
        <f>SUM(I458:I463)</f>
        <v>229951596.00999999</v>
      </c>
    </row>
    <row r="465" spans="1:9" ht="17.25" thickTop="1" x14ac:dyDescent="0.25">
      <c r="A465" s="264"/>
      <c r="B465" s="264"/>
      <c r="C465" s="264"/>
      <c r="D465" s="264"/>
      <c r="E465" s="264"/>
      <c r="F465" s="264"/>
      <c r="G465" s="228"/>
      <c r="H465" s="330"/>
      <c r="I465" s="228"/>
    </row>
    <row r="466" spans="1:9" x14ac:dyDescent="0.25">
      <c r="A466" s="264"/>
      <c r="B466" s="264"/>
      <c r="C466" s="264"/>
      <c r="D466" s="264"/>
      <c r="E466" s="264"/>
      <c r="F466" s="264"/>
      <c r="G466" s="228"/>
      <c r="H466" s="330"/>
      <c r="I466" s="228"/>
    </row>
    <row r="467" spans="1:9" x14ac:dyDescent="0.25">
      <c r="A467" s="264"/>
      <c r="B467" s="264"/>
      <c r="C467" s="264"/>
      <c r="D467" s="264"/>
      <c r="E467" s="264"/>
      <c r="F467" s="264"/>
    </row>
    <row r="468" spans="1:9" x14ac:dyDescent="0.25">
      <c r="A468" s="264"/>
      <c r="B468" s="264"/>
      <c r="C468" s="264"/>
      <c r="D468" s="264"/>
      <c r="E468" s="264"/>
      <c r="F468" s="264"/>
    </row>
    <row r="469" spans="1:9" x14ac:dyDescent="0.25">
      <c r="A469" s="377" t="s">
        <v>552</v>
      </c>
      <c r="B469" s="377"/>
      <c r="C469" s="377"/>
      <c r="D469" s="377"/>
      <c r="E469" s="377"/>
    </row>
    <row r="470" spans="1:9" x14ac:dyDescent="0.25">
      <c r="A470" s="290" t="s">
        <v>8</v>
      </c>
    </row>
    <row r="471" spans="1:9" x14ac:dyDescent="0.25">
      <c r="A471" s="377" t="s">
        <v>528</v>
      </c>
      <c r="B471" s="377"/>
      <c r="C471" s="377"/>
      <c r="D471" s="377"/>
      <c r="E471" s="377"/>
      <c r="F471" s="377"/>
      <c r="G471" s="202">
        <v>2024</v>
      </c>
      <c r="H471" s="202"/>
      <c r="I471" s="202">
        <v>2023</v>
      </c>
    </row>
    <row r="472" spans="1:9" ht="20.25" customHeight="1" x14ac:dyDescent="0.25">
      <c r="A472" s="372" t="s">
        <v>553</v>
      </c>
      <c r="B472" s="372"/>
      <c r="C472" s="372"/>
      <c r="D472" s="372"/>
      <c r="E472" s="372"/>
      <c r="F472" s="372"/>
      <c r="G472" s="204">
        <v>12563476.949999999</v>
      </c>
      <c r="H472" s="289"/>
      <c r="I472" s="223">
        <v>12621808.66</v>
      </c>
    </row>
    <row r="473" spans="1:9" ht="21" customHeight="1" x14ac:dyDescent="0.25">
      <c r="A473" s="372" t="s">
        <v>554</v>
      </c>
      <c r="B473" s="372"/>
      <c r="C473" s="372"/>
      <c r="D473" s="372"/>
      <c r="E473" s="372"/>
      <c r="F473" s="372"/>
      <c r="G473" s="204">
        <v>2080311.6</v>
      </c>
      <c r="H473" s="289"/>
      <c r="I473" s="223">
        <v>2074568.83</v>
      </c>
    </row>
    <row r="474" spans="1:9" ht="20.25" customHeight="1" x14ac:dyDescent="0.25">
      <c r="A474" s="372" t="s">
        <v>555</v>
      </c>
      <c r="B474" s="372"/>
      <c r="C474" s="372"/>
      <c r="D474" s="372"/>
      <c r="E474" s="372"/>
      <c r="F474" s="372"/>
      <c r="G474" s="204">
        <v>12532764.15</v>
      </c>
      <c r="H474" s="289"/>
      <c r="I474" s="223">
        <v>12608463.67</v>
      </c>
    </row>
    <row r="475" spans="1:9" ht="17.25" thickBot="1" x14ac:dyDescent="0.3">
      <c r="A475" s="373" t="s">
        <v>251</v>
      </c>
      <c r="B475" s="373"/>
      <c r="C475" s="373"/>
      <c r="D475" s="373"/>
      <c r="E475" s="373"/>
      <c r="F475" s="373"/>
      <c r="G475" s="241">
        <f>SUM(G472:G474)</f>
        <v>27176552.699999999</v>
      </c>
      <c r="H475" s="230"/>
      <c r="I475" s="241">
        <f>SUM(I472:I474)</f>
        <v>27304841.16</v>
      </c>
    </row>
    <row r="476" spans="1:9" ht="17.25" thickTop="1" x14ac:dyDescent="0.25">
      <c r="A476" s="264"/>
      <c r="B476" s="264"/>
      <c r="C476" s="264"/>
      <c r="D476" s="264"/>
      <c r="E476" s="264"/>
      <c r="F476" s="264"/>
      <c r="G476" s="228"/>
      <c r="H476" s="230"/>
      <c r="I476" s="228"/>
    </row>
    <row r="477" spans="1:9" ht="74.25" customHeight="1" x14ac:dyDescent="0.25">
      <c r="A477" s="375" t="s">
        <v>556</v>
      </c>
      <c r="B477" s="375"/>
      <c r="C477" s="375"/>
      <c r="D477" s="375"/>
      <c r="E477" s="375"/>
      <c r="F477" s="375"/>
      <c r="G477" s="375"/>
      <c r="H477" s="375"/>
      <c r="I477" s="375"/>
    </row>
    <row r="478" spans="1:9" x14ac:dyDescent="0.25">
      <c r="A478" s="300"/>
      <c r="D478" s="289"/>
      <c r="G478" s="223"/>
      <c r="H478" s="289"/>
      <c r="I478" s="289"/>
    </row>
    <row r="479" spans="1:9" x14ac:dyDescent="0.25">
      <c r="A479" s="373" t="s">
        <v>557</v>
      </c>
      <c r="B479" s="373"/>
      <c r="C479" s="373"/>
      <c r="D479" s="373"/>
      <c r="E479" s="373"/>
      <c r="F479" s="373"/>
    </row>
    <row r="480" spans="1:9" ht="48.75" customHeight="1" x14ac:dyDescent="0.25">
      <c r="A480" s="376" t="s">
        <v>558</v>
      </c>
      <c r="B480" s="376"/>
      <c r="C480" s="376"/>
      <c r="D480" s="376"/>
      <c r="E480" s="376"/>
      <c r="F480" s="376"/>
      <c r="G480" s="376"/>
      <c r="H480" s="376"/>
      <c r="I480" s="376"/>
    </row>
    <row r="481" spans="1:16" x14ac:dyDescent="0.25">
      <c r="A481" s="208"/>
    </row>
    <row r="482" spans="1:16" x14ac:dyDescent="0.25">
      <c r="A482" s="373" t="s">
        <v>528</v>
      </c>
      <c r="B482" s="373"/>
      <c r="C482" s="373"/>
      <c r="D482" s="373"/>
      <c r="E482" s="373"/>
      <c r="F482" s="373"/>
      <c r="G482" s="202">
        <v>2024</v>
      </c>
      <c r="H482" s="202"/>
      <c r="I482" s="202">
        <v>2023</v>
      </c>
      <c r="P482" s="221"/>
    </row>
    <row r="483" spans="1:16" ht="20.25" customHeight="1" x14ac:dyDescent="0.25">
      <c r="A483" s="372" t="s">
        <v>559</v>
      </c>
      <c r="B483" s="372"/>
      <c r="C483" s="372"/>
      <c r="D483" s="372"/>
      <c r="E483" s="372"/>
      <c r="F483" s="372"/>
      <c r="G483" s="223">
        <v>28480157.170000002</v>
      </c>
      <c r="I483" s="222">
        <v>30990333.84</v>
      </c>
      <c r="P483" s="221"/>
    </row>
    <row r="484" spans="1:16" ht="25.5" customHeight="1" thickBot="1" x14ac:dyDescent="0.3">
      <c r="A484" s="373" t="s">
        <v>327</v>
      </c>
      <c r="B484" s="373"/>
      <c r="C484" s="373"/>
      <c r="D484" s="373"/>
      <c r="E484" s="373"/>
      <c r="F484" s="373"/>
      <c r="G484" s="241">
        <f>+G483</f>
        <v>28480157.170000002</v>
      </c>
      <c r="H484" s="212"/>
      <c r="I484" s="241">
        <f>+I483</f>
        <v>30990333.84</v>
      </c>
      <c r="J484" s="242"/>
      <c r="K484" s="242"/>
      <c r="L484" s="331"/>
      <c r="M484" s="331"/>
      <c r="N484" s="331"/>
      <c r="O484" s="331"/>
      <c r="P484" s="242"/>
    </row>
    <row r="485" spans="1:16" ht="17.25" thickTop="1" x14ac:dyDescent="0.25">
      <c r="A485" s="264"/>
      <c r="B485" s="264"/>
      <c r="C485" s="264"/>
      <c r="D485" s="264"/>
      <c r="E485" s="264"/>
      <c r="F485" s="264"/>
      <c r="G485" s="328"/>
      <c r="I485" s="332"/>
    </row>
    <row r="486" spans="1:16" ht="24" customHeight="1" x14ac:dyDescent="0.25">
      <c r="A486" s="372" t="s">
        <v>560</v>
      </c>
      <c r="B486" s="372"/>
      <c r="C486" s="372"/>
      <c r="D486" s="372"/>
      <c r="E486" s="372"/>
      <c r="F486" s="372"/>
      <c r="G486" s="372"/>
      <c r="H486" s="372"/>
      <c r="I486" s="372"/>
      <c r="P486" s="227"/>
    </row>
    <row r="487" spans="1:16" x14ac:dyDescent="0.25">
      <c r="A487" s="208"/>
    </row>
    <row r="488" spans="1:16" x14ac:dyDescent="0.25">
      <c r="A488" s="373" t="s">
        <v>561</v>
      </c>
      <c r="B488" s="373"/>
      <c r="C488" s="373"/>
      <c r="D488" s="373"/>
      <c r="E488" s="373"/>
    </row>
    <row r="489" spans="1:16" ht="51" customHeight="1" x14ac:dyDescent="0.25">
      <c r="A489" s="372" t="s">
        <v>562</v>
      </c>
      <c r="B489" s="372"/>
      <c r="C489" s="372"/>
      <c r="D489" s="372"/>
      <c r="E489" s="372"/>
      <c r="F489" s="372"/>
      <c r="G489" s="372"/>
      <c r="H489" s="372"/>
      <c r="I489" s="372"/>
    </row>
    <row r="490" spans="1:16" x14ac:dyDescent="0.25">
      <c r="A490" s="208"/>
    </row>
    <row r="491" spans="1:16" x14ac:dyDescent="0.25">
      <c r="A491" s="373" t="s">
        <v>528</v>
      </c>
      <c r="B491" s="373"/>
      <c r="C491" s="373"/>
      <c r="D491" s="373"/>
      <c r="E491" s="373"/>
      <c r="F491" s="373"/>
      <c r="G491" s="202">
        <v>2024</v>
      </c>
      <c r="H491" s="202"/>
      <c r="I491" s="202">
        <v>2023</v>
      </c>
    </row>
    <row r="492" spans="1:16" ht="21" customHeight="1" x14ac:dyDescent="0.25">
      <c r="A492" s="373" t="s">
        <v>563</v>
      </c>
      <c r="B492" s="373"/>
      <c r="C492" s="373"/>
      <c r="D492" s="373"/>
      <c r="E492" s="373"/>
      <c r="F492" s="373"/>
      <c r="G492" s="204"/>
    </row>
    <row r="493" spans="1:16" ht="21" customHeight="1" x14ac:dyDescent="0.25">
      <c r="A493" s="372" t="s">
        <v>564</v>
      </c>
      <c r="B493" s="372"/>
      <c r="C493" s="372"/>
      <c r="D493" s="372"/>
      <c r="E493" s="372"/>
      <c r="F493" s="372"/>
      <c r="G493" s="222">
        <v>16164.18</v>
      </c>
      <c r="I493" s="204">
        <v>21927</v>
      </c>
    </row>
    <row r="494" spans="1:16" ht="21" customHeight="1" x14ac:dyDescent="0.25">
      <c r="A494" s="372" t="s">
        <v>565</v>
      </c>
      <c r="B494" s="372"/>
      <c r="C494" s="372"/>
      <c r="D494" s="372"/>
      <c r="E494" s="372"/>
      <c r="F494" s="372"/>
      <c r="G494" s="222">
        <v>4626062.82</v>
      </c>
      <c r="H494" s="289"/>
      <c r="I494" s="222">
        <v>4407456.3</v>
      </c>
    </row>
    <row r="495" spans="1:16" ht="21" customHeight="1" x14ac:dyDescent="0.25">
      <c r="A495" s="372" t="s">
        <v>566</v>
      </c>
      <c r="B495" s="372"/>
      <c r="C495" s="372"/>
      <c r="D495" s="372"/>
      <c r="E495" s="372"/>
      <c r="F495" s="372"/>
      <c r="G495" s="222">
        <v>2437416.7799999998</v>
      </c>
      <c r="H495" s="289"/>
      <c r="I495" s="222"/>
    </row>
    <row r="496" spans="1:16" ht="18" customHeight="1" x14ac:dyDescent="0.25">
      <c r="A496" s="372" t="s">
        <v>567</v>
      </c>
      <c r="B496" s="372"/>
      <c r="C496" s="372"/>
      <c r="D496" s="372"/>
      <c r="E496" s="372"/>
      <c r="F496" s="372"/>
      <c r="G496" s="222">
        <v>2596417.2400000002</v>
      </c>
      <c r="H496" s="289"/>
      <c r="I496" s="222">
        <v>2317660.19</v>
      </c>
    </row>
    <row r="497" spans="1:12" ht="21.75" customHeight="1" x14ac:dyDescent="0.25">
      <c r="A497" s="372" t="s">
        <v>568</v>
      </c>
      <c r="B497" s="372"/>
      <c r="C497" s="372"/>
      <c r="D497" s="372"/>
      <c r="E497" s="372"/>
      <c r="F497" s="372"/>
      <c r="G497" s="222">
        <v>7948001.6100000003</v>
      </c>
      <c r="H497" s="289"/>
      <c r="I497" s="222">
        <v>1281.4000000000001</v>
      </c>
      <c r="J497" s="238"/>
    </row>
    <row r="498" spans="1:12" ht="21.75" customHeight="1" thickBot="1" x14ac:dyDescent="0.3">
      <c r="A498" s="373" t="s">
        <v>251</v>
      </c>
      <c r="B498" s="373"/>
      <c r="C498" s="373"/>
      <c r="D498" s="373"/>
      <c r="E498" s="373"/>
      <c r="F498" s="373"/>
      <c r="G498" s="241">
        <f>SUM(G493:G497)</f>
        <v>17624062.629999999</v>
      </c>
      <c r="H498" s="230"/>
      <c r="I498" s="241">
        <f>SUM(I493:I497)</f>
        <v>6748324.8900000006</v>
      </c>
      <c r="L498" s="221"/>
    </row>
    <row r="499" spans="1:12" ht="17.25" thickTop="1" x14ac:dyDescent="0.25">
      <c r="A499" s="264"/>
      <c r="B499" s="264"/>
      <c r="C499" s="264"/>
      <c r="D499" s="264"/>
      <c r="E499" s="264"/>
      <c r="F499" s="264"/>
      <c r="G499" s="328"/>
      <c r="I499" s="332"/>
    </row>
    <row r="500" spans="1:12" ht="39" customHeight="1" x14ac:dyDescent="0.25">
      <c r="A500" s="375" t="s">
        <v>569</v>
      </c>
      <c r="B500" s="375"/>
      <c r="C500" s="375"/>
      <c r="D500" s="375"/>
      <c r="E500" s="375"/>
      <c r="F500" s="375"/>
      <c r="G500" s="375"/>
      <c r="H500" s="375"/>
      <c r="I500" s="375"/>
    </row>
    <row r="501" spans="1:12" ht="31.5" customHeight="1" x14ac:dyDescent="0.25">
      <c r="A501" s="264"/>
      <c r="B501" s="264"/>
      <c r="C501" s="264"/>
      <c r="D501" s="264"/>
      <c r="E501" s="264"/>
      <c r="F501" s="264"/>
      <c r="G501" s="264"/>
      <c r="H501" s="264"/>
      <c r="I501" s="264"/>
    </row>
    <row r="502" spans="1:12" ht="31.5" customHeight="1" x14ac:dyDescent="0.25">
      <c r="A502" s="264"/>
      <c r="B502" s="264"/>
      <c r="C502" s="264"/>
      <c r="D502" s="264"/>
      <c r="E502" s="264"/>
      <c r="F502" s="264"/>
      <c r="G502" s="264"/>
      <c r="H502" s="329"/>
      <c r="I502" s="264"/>
    </row>
    <row r="503" spans="1:12" x14ac:dyDescent="0.25">
      <c r="A503" s="264"/>
    </row>
    <row r="504" spans="1:12" x14ac:dyDescent="0.25">
      <c r="A504" s="373" t="s">
        <v>570</v>
      </c>
      <c r="B504" s="373"/>
      <c r="C504" s="373"/>
      <c r="D504" s="373"/>
      <c r="E504" s="373"/>
    </row>
    <row r="505" spans="1:12" ht="56.25" customHeight="1" x14ac:dyDescent="0.25">
      <c r="A505" s="372" t="s">
        <v>571</v>
      </c>
      <c r="B505" s="372"/>
      <c r="C505" s="372"/>
      <c r="D505" s="372"/>
      <c r="E505" s="372"/>
      <c r="F505" s="372"/>
      <c r="G505" s="372"/>
      <c r="H505" s="372"/>
      <c r="I505" s="372"/>
    </row>
    <row r="506" spans="1:12" x14ac:dyDescent="0.25">
      <c r="A506" s="208"/>
    </row>
    <row r="507" spans="1:12" x14ac:dyDescent="0.25">
      <c r="A507" s="373" t="s">
        <v>239</v>
      </c>
      <c r="B507" s="373"/>
      <c r="C507" s="373"/>
      <c r="D507" s="373"/>
      <c r="E507" s="373"/>
      <c r="F507" s="373"/>
      <c r="G507" s="202">
        <v>2024</v>
      </c>
      <c r="H507" s="202"/>
      <c r="I507" s="202">
        <v>2023</v>
      </c>
    </row>
    <row r="508" spans="1:12" ht="18" customHeight="1" x14ac:dyDescent="0.25">
      <c r="A508" s="372" t="s">
        <v>572</v>
      </c>
      <c r="B508" s="372"/>
      <c r="C508" s="372"/>
      <c r="D508" s="372"/>
      <c r="E508" s="372"/>
      <c r="F508" s="372"/>
      <c r="G508" s="323">
        <v>269350614.60000002</v>
      </c>
      <c r="H508" s="333"/>
      <c r="I508" s="323">
        <v>352163252.56</v>
      </c>
      <c r="J508" s="334"/>
    </row>
    <row r="509" spans="1:12" ht="18" customHeight="1" x14ac:dyDescent="0.25">
      <c r="A509" s="372" t="s">
        <v>573</v>
      </c>
      <c r="B509" s="372"/>
      <c r="C509" s="372"/>
      <c r="D509" s="372"/>
      <c r="E509" s="372"/>
      <c r="F509" s="372"/>
      <c r="G509" s="323">
        <v>4784540.99</v>
      </c>
      <c r="H509" s="333"/>
      <c r="I509" s="323">
        <v>3799699.34</v>
      </c>
      <c r="J509" s="334"/>
    </row>
    <row r="510" spans="1:12" ht="18" customHeight="1" x14ac:dyDescent="0.25">
      <c r="A510" s="372" t="s">
        <v>574</v>
      </c>
      <c r="B510" s="372"/>
      <c r="C510" s="372"/>
      <c r="D510" s="372"/>
      <c r="E510" s="372"/>
      <c r="F510" s="372"/>
      <c r="G510" s="335">
        <v>1347504.52</v>
      </c>
      <c r="H510" s="333"/>
      <c r="I510" s="335">
        <v>1161599.68</v>
      </c>
      <c r="J510" s="334"/>
    </row>
    <row r="511" spans="1:12" ht="18" customHeight="1" x14ac:dyDescent="0.25">
      <c r="A511" s="372" t="s">
        <v>575</v>
      </c>
      <c r="B511" s="372"/>
      <c r="C511" s="372"/>
      <c r="D511" s="372"/>
      <c r="E511" s="372"/>
      <c r="F511" s="372"/>
      <c r="G511" s="335">
        <v>83273.84</v>
      </c>
      <c r="H511" s="333"/>
      <c r="I511" s="335">
        <v>241859.37</v>
      </c>
      <c r="J511" s="334"/>
    </row>
    <row r="512" spans="1:12" ht="18" customHeight="1" x14ac:dyDescent="0.25">
      <c r="A512" s="372" t="s">
        <v>576</v>
      </c>
      <c r="B512" s="372"/>
      <c r="C512" s="372"/>
      <c r="D512" s="372"/>
      <c r="E512" s="372"/>
      <c r="F512" s="372"/>
      <c r="G512" s="335">
        <v>4930683.68</v>
      </c>
      <c r="H512" s="333"/>
      <c r="I512" s="335">
        <v>2626098.46</v>
      </c>
      <c r="J512" s="334"/>
    </row>
    <row r="513" spans="1:10" ht="18" customHeight="1" x14ac:dyDescent="0.25">
      <c r="A513" s="372" t="s">
        <v>577</v>
      </c>
      <c r="B513" s="372"/>
      <c r="C513" s="372"/>
      <c r="D513" s="372"/>
      <c r="E513" s="372"/>
      <c r="F513" s="372"/>
      <c r="G513" s="335">
        <v>33836385.68</v>
      </c>
      <c r="H513" s="333"/>
      <c r="I513" s="335">
        <v>22958250.84</v>
      </c>
      <c r="J513" s="334"/>
    </row>
    <row r="514" spans="1:10" ht="18" customHeight="1" x14ac:dyDescent="0.25">
      <c r="A514" s="372" t="s">
        <v>578</v>
      </c>
      <c r="B514" s="372"/>
      <c r="C514" s="372"/>
      <c r="D514" s="372"/>
      <c r="E514" s="372"/>
      <c r="F514" s="372"/>
      <c r="G514" s="323">
        <v>100878558.13</v>
      </c>
      <c r="H514" s="333"/>
      <c r="I514" s="323">
        <v>83572078.939999998</v>
      </c>
      <c r="J514" s="334"/>
    </row>
    <row r="515" spans="1:10" ht="18" customHeight="1" thickBot="1" x14ac:dyDescent="0.3">
      <c r="A515" s="373" t="s">
        <v>579</v>
      </c>
      <c r="B515" s="373"/>
      <c r="C515" s="373"/>
      <c r="D515" s="373"/>
      <c r="E515" s="373"/>
      <c r="F515" s="373"/>
      <c r="G515" s="317">
        <f>SUM(G508:G514)</f>
        <v>415211561.44</v>
      </c>
      <c r="H515" s="336"/>
      <c r="I515" s="317">
        <f>SUM(I508:I514)</f>
        <v>466522839.18999994</v>
      </c>
      <c r="J515" s="334"/>
    </row>
    <row r="516" spans="1:10" ht="18" customHeight="1" thickTop="1" x14ac:dyDescent="0.25">
      <c r="A516" s="264"/>
      <c r="B516" s="264"/>
      <c r="C516" s="264"/>
      <c r="D516" s="264"/>
      <c r="E516" s="264"/>
      <c r="F516" s="264"/>
      <c r="G516" s="337"/>
      <c r="H516" s="318"/>
      <c r="I516" s="338"/>
      <c r="J516" s="334"/>
    </row>
    <row r="517" spans="1:10" ht="78.75" customHeight="1" x14ac:dyDescent="0.25">
      <c r="A517" s="375" t="s">
        <v>580</v>
      </c>
      <c r="B517" s="371"/>
      <c r="C517" s="371"/>
      <c r="D517" s="371"/>
      <c r="E517" s="371"/>
      <c r="F517" s="371"/>
      <c r="G517" s="371"/>
      <c r="H517" s="371"/>
      <c r="I517" s="371"/>
      <c r="J517" s="334"/>
    </row>
    <row r="518" spans="1:10" x14ac:dyDescent="0.25">
      <c r="A518" s="290"/>
      <c r="B518" s="318"/>
      <c r="C518" s="318"/>
      <c r="D518" s="318"/>
      <c r="E518" s="318"/>
      <c r="F518" s="318"/>
      <c r="G518" s="339"/>
      <c r="H518" s="318"/>
      <c r="I518" s="318"/>
      <c r="J518" s="334"/>
    </row>
    <row r="519" spans="1:10" x14ac:dyDescent="0.25">
      <c r="A519" s="370" t="s">
        <v>581</v>
      </c>
      <c r="B519" s="370"/>
      <c r="C519" s="370"/>
      <c r="D519" s="370"/>
      <c r="E519" s="370"/>
      <c r="F519" s="318"/>
      <c r="G519" s="339"/>
      <c r="H519" s="318"/>
      <c r="I519" s="318"/>
      <c r="J519" s="334"/>
    </row>
    <row r="520" spans="1:10" ht="51.75" customHeight="1" x14ac:dyDescent="0.25">
      <c r="A520" s="371" t="s">
        <v>582</v>
      </c>
      <c r="B520" s="371"/>
      <c r="C520" s="371"/>
      <c r="D520" s="371"/>
      <c r="E520" s="371"/>
      <c r="F520" s="371"/>
      <c r="G520" s="371"/>
      <c r="H520" s="371"/>
      <c r="I520" s="371"/>
      <c r="J520" s="334"/>
    </row>
    <row r="521" spans="1:10" x14ac:dyDescent="0.25">
      <c r="A521" s="208"/>
    </row>
    <row r="522" spans="1:10" x14ac:dyDescent="0.25">
      <c r="A522" s="300" t="s">
        <v>528</v>
      </c>
      <c r="G522" s="202">
        <v>2024</v>
      </c>
      <c r="H522" s="202"/>
      <c r="I522" s="202">
        <v>2023</v>
      </c>
    </row>
    <row r="523" spans="1:10" ht="18" customHeight="1" x14ac:dyDescent="0.25">
      <c r="A523" s="372" t="s">
        <v>583</v>
      </c>
      <c r="B523" s="372"/>
      <c r="C523" s="372"/>
      <c r="D523" s="372"/>
      <c r="E523" s="372"/>
      <c r="F523" s="372"/>
      <c r="G523" s="222">
        <v>2100734.46</v>
      </c>
      <c r="H523" s="289"/>
      <c r="I523" s="222">
        <v>1966998.17</v>
      </c>
    </row>
    <row r="524" spans="1:10" ht="20.25" customHeight="1" thickBot="1" x14ac:dyDescent="0.3">
      <c r="A524" s="373" t="s">
        <v>584</v>
      </c>
      <c r="B524" s="373"/>
      <c r="C524" s="373"/>
      <c r="G524" s="241">
        <f>SUM(G523)</f>
        <v>2100734.46</v>
      </c>
      <c r="H524" s="230"/>
      <c r="I524" s="241">
        <f>SUM(I523)</f>
        <v>1966998.17</v>
      </c>
    </row>
    <row r="525" spans="1:10" ht="17.25" thickTop="1" x14ac:dyDescent="0.25"/>
    <row r="526" spans="1:10" ht="47.25" customHeight="1" x14ac:dyDescent="0.25">
      <c r="A526" s="374" t="s">
        <v>585</v>
      </c>
      <c r="B526" s="374"/>
      <c r="C526" s="374"/>
      <c r="D526" s="374"/>
      <c r="E526" s="374"/>
      <c r="F526" s="374"/>
      <c r="G526" s="374"/>
      <c r="H526" s="374"/>
      <c r="I526" s="374"/>
    </row>
  </sheetData>
  <mergeCells count="421">
    <mergeCell ref="A14:H14"/>
    <mergeCell ref="A17:D17"/>
    <mergeCell ref="E17:I17"/>
    <mergeCell ref="A18:D18"/>
    <mergeCell ref="E18:I18"/>
    <mergeCell ref="A19:D19"/>
    <mergeCell ref="E19:I19"/>
    <mergeCell ref="A2:I2"/>
    <mergeCell ref="A3:I3"/>
    <mergeCell ref="A4:I4"/>
    <mergeCell ref="A7:I7"/>
    <mergeCell ref="A10:C10"/>
    <mergeCell ref="A12:I12"/>
    <mergeCell ref="A27:I27"/>
    <mergeCell ref="A28:I28"/>
    <mergeCell ref="A30:I30"/>
    <mergeCell ref="A31:I31"/>
    <mergeCell ref="A33:I33"/>
    <mergeCell ref="A34:I34"/>
    <mergeCell ref="A20:D20"/>
    <mergeCell ref="E20:I20"/>
    <mergeCell ref="A21:D21"/>
    <mergeCell ref="E21:I21"/>
    <mergeCell ref="A25:I25"/>
    <mergeCell ref="A26:I26"/>
    <mergeCell ref="A42:I42"/>
    <mergeCell ref="A43:H43"/>
    <mergeCell ref="A44:I44"/>
    <mergeCell ref="A45:I45"/>
    <mergeCell ref="A47:I47"/>
    <mergeCell ref="A49:I49"/>
    <mergeCell ref="A35:I35"/>
    <mergeCell ref="A37:I37"/>
    <mergeCell ref="A38:I38"/>
    <mergeCell ref="A39:I39"/>
    <mergeCell ref="A40:I40"/>
    <mergeCell ref="A41:I41"/>
    <mergeCell ref="A58:I58"/>
    <mergeCell ref="A59:I59"/>
    <mergeCell ref="A61:I61"/>
    <mergeCell ref="A63:I63"/>
    <mergeCell ref="A64:I64"/>
    <mergeCell ref="A66:I66"/>
    <mergeCell ref="A50:I50"/>
    <mergeCell ref="A52:I52"/>
    <mergeCell ref="A53:I53"/>
    <mergeCell ref="A55:I55"/>
    <mergeCell ref="A56:I56"/>
    <mergeCell ref="A57:I57"/>
    <mergeCell ref="D79:F79"/>
    <mergeCell ref="A80:B80"/>
    <mergeCell ref="D80:F80"/>
    <mergeCell ref="A81:B81"/>
    <mergeCell ref="D81:F81"/>
    <mergeCell ref="A83:I83"/>
    <mergeCell ref="A67:I67"/>
    <mergeCell ref="A70:I70"/>
    <mergeCell ref="A71:I71"/>
    <mergeCell ref="A73:I73"/>
    <mergeCell ref="A75:I75"/>
    <mergeCell ref="A77:I77"/>
    <mergeCell ref="A96:H96"/>
    <mergeCell ref="A99:E99"/>
    <mergeCell ref="A100:E100"/>
    <mergeCell ref="A101:E101"/>
    <mergeCell ref="A102:E102"/>
    <mergeCell ref="A103:F103"/>
    <mergeCell ref="A86:I86"/>
    <mergeCell ref="A87:I87"/>
    <mergeCell ref="A89:I89"/>
    <mergeCell ref="A91:I91"/>
    <mergeCell ref="A93:I93"/>
    <mergeCell ref="A95:I95"/>
    <mergeCell ref="A114:I114"/>
    <mergeCell ref="A117:E117"/>
    <mergeCell ref="A118:C118"/>
    <mergeCell ref="A120:B120"/>
    <mergeCell ref="A121:C121"/>
    <mergeCell ref="A122:C122"/>
    <mergeCell ref="A104:E104"/>
    <mergeCell ref="A105:F105"/>
    <mergeCell ref="A106:F106"/>
    <mergeCell ref="A107:F107"/>
    <mergeCell ref="A110:I110"/>
    <mergeCell ref="A113:I113"/>
    <mergeCell ref="A136:E136"/>
    <mergeCell ref="A137:E137"/>
    <mergeCell ref="A138:E138"/>
    <mergeCell ref="A139:E139"/>
    <mergeCell ref="A140:E140"/>
    <mergeCell ref="A141:E141"/>
    <mergeCell ref="A126:D126"/>
    <mergeCell ref="A127:D127"/>
    <mergeCell ref="A130:I130"/>
    <mergeCell ref="A133:E133"/>
    <mergeCell ref="A134:E134"/>
    <mergeCell ref="A135:E135"/>
    <mergeCell ref="A148:E148"/>
    <mergeCell ref="A149:E149"/>
    <mergeCell ref="A150:E150"/>
    <mergeCell ref="A151:E151"/>
    <mergeCell ref="A152:E152"/>
    <mergeCell ref="A153:E153"/>
    <mergeCell ref="A142:E142"/>
    <mergeCell ref="A143:E143"/>
    <mergeCell ref="A144:E144"/>
    <mergeCell ref="A145:E145"/>
    <mergeCell ref="A146:E146"/>
    <mergeCell ref="A147:E147"/>
    <mergeCell ref="A161:E161"/>
    <mergeCell ref="A162:E162"/>
    <mergeCell ref="A163:E163"/>
    <mergeCell ref="A164:E164"/>
    <mergeCell ref="A165:E165"/>
    <mergeCell ref="A166:E166"/>
    <mergeCell ref="A154:E154"/>
    <mergeCell ref="A155:E155"/>
    <mergeCell ref="A156:E156"/>
    <mergeCell ref="A157:E157"/>
    <mergeCell ref="A158:E158"/>
    <mergeCell ref="A160:E160"/>
    <mergeCell ref="A175:E175"/>
    <mergeCell ref="A176:E176"/>
    <mergeCell ref="A177:E177"/>
    <mergeCell ref="A178:E178"/>
    <mergeCell ref="A179:E179"/>
    <mergeCell ref="A181:E181"/>
    <mergeCell ref="A168:E168"/>
    <mergeCell ref="A169:E169"/>
    <mergeCell ref="A170:E170"/>
    <mergeCell ref="A171:E171"/>
    <mergeCell ref="A173:E173"/>
    <mergeCell ref="A174:E174"/>
    <mergeCell ref="A192:F192"/>
    <mergeCell ref="A193:F193"/>
    <mergeCell ref="A196:I196"/>
    <mergeCell ref="A197:I197"/>
    <mergeCell ref="A200:D200"/>
    <mergeCell ref="A201:E201"/>
    <mergeCell ref="A182:E182"/>
    <mergeCell ref="A183:E183"/>
    <mergeCell ref="A185:I185"/>
    <mergeCell ref="A187:I187"/>
    <mergeCell ref="A188:I188"/>
    <mergeCell ref="A191:E191"/>
    <mergeCell ref="A214:E214"/>
    <mergeCell ref="A215:E215"/>
    <mergeCell ref="A219:A220"/>
    <mergeCell ref="B219:B220"/>
    <mergeCell ref="C219:C220"/>
    <mergeCell ref="D219:D220"/>
    <mergeCell ref="E219:E220"/>
    <mergeCell ref="A202:E202"/>
    <mergeCell ref="A203:E203"/>
    <mergeCell ref="A204:E204"/>
    <mergeCell ref="A208:I208"/>
    <mergeCell ref="A210:I210"/>
    <mergeCell ref="A213:E213"/>
    <mergeCell ref="F219:F220"/>
    <mergeCell ref="G219:G220"/>
    <mergeCell ref="H219:H220"/>
    <mergeCell ref="I219:I220"/>
    <mergeCell ref="A226:A227"/>
    <mergeCell ref="B226:B227"/>
    <mergeCell ref="C226:C227"/>
    <mergeCell ref="D226:D227"/>
    <mergeCell ref="E226:E227"/>
    <mergeCell ref="F226:F227"/>
    <mergeCell ref="G226:G227"/>
    <mergeCell ref="H226:H227"/>
    <mergeCell ref="I226:I227"/>
    <mergeCell ref="A230:A231"/>
    <mergeCell ref="B230:B231"/>
    <mergeCell ref="C230:C231"/>
    <mergeCell ref="D230:D231"/>
    <mergeCell ref="E230:E231"/>
    <mergeCell ref="F230:F231"/>
    <mergeCell ref="G230:G231"/>
    <mergeCell ref="I232:I233"/>
    <mergeCell ref="A236:I236"/>
    <mergeCell ref="A237:I237"/>
    <mergeCell ref="A238:I238"/>
    <mergeCell ref="A239:I239"/>
    <mergeCell ref="A240:I240"/>
    <mergeCell ref="H230:H231"/>
    <mergeCell ref="I230:I231"/>
    <mergeCell ref="A232:A233"/>
    <mergeCell ref="B232:B233"/>
    <mergeCell ref="C232:C233"/>
    <mergeCell ref="D232:D233"/>
    <mergeCell ref="E232:E233"/>
    <mergeCell ref="F232:F233"/>
    <mergeCell ref="G232:G233"/>
    <mergeCell ref="H232:H233"/>
    <mergeCell ref="A241:I241"/>
    <mergeCell ref="A242:I242"/>
    <mergeCell ref="A245:A246"/>
    <mergeCell ref="B245:B246"/>
    <mergeCell ref="C245:C246"/>
    <mergeCell ref="D245:D246"/>
    <mergeCell ref="E245:E246"/>
    <mergeCell ref="F245:F246"/>
    <mergeCell ref="G245:G246"/>
    <mergeCell ref="H245:H246"/>
    <mergeCell ref="I245:I246"/>
    <mergeCell ref="A252:A253"/>
    <mergeCell ref="B252:B253"/>
    <mergeCell ref="C252:C253"/>
    <mergeCell ref="D252:D253"/>
    <mergeCell ref="E252:E253"/>
    <mergeCell ref="F252:F253"/>
    <mergeCell ref="G252:G253"/>
    <mergeCell ref="H252:H253"/>
    <mergeCell ref="I252:I253"/>
    <mergeCell ref="G256:G257"/>
    <mergeCell ref="H256:H257"/>
    <mergeCell ref="I256:I257"/>
    <mergeCell ref="A258:A259"/>
    <mergeCell ref="B258:B259"/>
    <mergeCell ref="C258:C259"/>
    <mergeCell ref="D258:D259"/>
    <mergeCell ref="E258:E259"/>
    <mergeCell ref="F258:F259"/>
    <mergeCell ref="G258:G259"/>
    <mergeCell ref="A256:A257"/>
    <mergeCell ref="B256:B257"/>
    <mergeCell ref="C256:C257"/>
    <mergeCell ref="D256:D257"/>
    <mergeCell ref="E256:E257"/>
    <mergeCell ref="F256:F257"/>
    <mergeCell ref="A266:I266"/>
    <mergeCell ref="A269:C269"/>
    <mergeCell ref="E269:H269"/>
    <mergeCell ref="E271:H271"/>
    <mergeCell ref="E272:H272"/>
    <mergeCell ref="E273:H273"/>
    <mergeCell ref="H258:H259"/>
    <mergeCell ref="I258:I259"/>
    <mergeCell ref="A261:I261"/>
    <mergeCell ref="A262:I262"/>
    <mergeCell ref="A263:I263"/>
    <mergeCell ref="A264:I264"/>
    <mergeCell ref="A279:D279"/>
    <mergeCell ref="E279:H279"/>
    <mergeCell ref="A280:D280"/>
    <mergeCell ref="E280:H280"/>
    <mergeCell ref="A281:D281"/>
    <mergeCell ref="E281:H281"/>
    <mergeCell ref="E274:H274"/>
    <mergeCell ref="E275:H275"/>
    <mergeCell ref="A276:D276"/>
    <mergeCell ref="E276:H276"/>
    <mergeCell ref="E277:H277"/>
    <mergeCell ref="E278:H278"/>
    <mergeCell ref="E288:H288"/>
    <mergeCell ref="E289:H289"/>
    <mergeCell ref="E290:H290"/>
    <mergeCell ref="E291:H291"/>
    <mergeCell ref="E292:H292"/>
    <mergeCell ref="E293:H293"/>
    <mergeCell ref="E282:H282"/>
    <mergeCell ref="E283:H283"/>
    <mergeCell ref="E284:H284"/>
    <mergeCell ref="E285:H285"/>
    <mergeCell ref="E286:H286"/>
    <mergeCell ref="E287:H287"/>
    <mergeCell ref="E300:H300"/>
    <mergeCell ref="E301:H301"/>
    <mergeCell ref="A302:D302"/>
    <mergeCell ref="E302:H302"/>
    <mergeCell ref="A303:D303"/>
    <mergeCell ref="E303:H303"/>
    <mergeCell ref="E294:H294"/>
    <mergeCell ref="E295:H295"/>
    <mergeCell ref="E296:H296"/>
    <mergeCell ref="E297:H297"/>
    <mergeCell ref="E298:H298"/>
    <mergeCell ref="E299:H299"/>
    <mergeCell ref="E308:H308"/>
    <mergeCell ref="E309:H309"/>
    <mergeCell ref="E310:H310"/>
    <mergeCell ref="E311:H311"/>
    <mergeCell ref="E312:H312"/>
    <mergeCell ref="E313:H313"/>
    <mergeCell ref="A304:D304"/>
    <mergeCell ref="E304:H304"/>
    <mergeCell ref="A305:D305"/>
    <mergeCell ref="E305:H305"/>
    <mergeCell ref="E306:H306"/>
    <mergeCell ref="E307:H307"/>
    <mergeCell ref="E320:H320"/>
    <mergeCell ref="E321:H321"/>
    <mergeCell ref="E322:H322"/>
    <mergeCell ref="E323:H323"/>
    <mergeCell ref="E324:H324"/>
    <mergeCell ref="E325:H325"/>
    <mergeCell ref="E314:H314"/>
    <mergeCell ref="E315:H315"/>
    <mergeCell ref="E316:H316"/>
    <mergeCell ref="E317:H317"/>
    <mergeCell ref="E318:H318"/>
    <mergeCell ref="E319:H319"/>
    <mergeCell ref="A334:D334"/>
    <mergeCell ref="A336:I336"/>
    <mergeCell ref="A337:F337"/>
    <mergeCell ref="A338:C338"/>
    <mergeCell ref="A341:F341"/>
    <mergeCell ref="A342:F342"/>
    <mergeCell ref="E326:H326"/>
    <mergeCell ref="E327:H327"/>
    <mergeCell ref="E328:H328"/>
    <mergeCell ref="E329:H329"/>
    <mergeCell ref="E330:H330"/>
    <mergeCell ref="G331:H331"/>
    <mergeCell ref="A377:F377"/>
    <mergeCell ref="A378:F378"/>
    <mergeCell ref="A379:F379"/>
    <mergeCell ref="A380:F380"/>
    <mergeCell ref="A381:F381"/>
    <mergeCell ref="A382:F382"/>
    <mergeCell ref="A371:E371"/>
    <mergeCell ref="A372:I372"/>
    <mergeCell ref="A373:F373"/>
    <mergeCell ref="A374:F374"/>
    <mergeCell ref="A375:F375"/>
    <mergeCell ref="A376:F376"/>
    <mergeCell ref="A396:C396"/>
    <mergeCell ref="A397:E397"/>
    <mergeCell ref="A401:I401"/>
    <mergeCell ref="A403:F403"/>
    <mergeCell ref="A404:I404"/>
    <mergeCell ref="A407:F407"/>
    <mergeCell ref="A385:F385"/>
    <mergeCell ref="A387:I387"/>
    <mergeCell ref="A390:F390"/>
    <mergeCell ref="A391:I391"/>
    <mergeCell ref="A394:B394"/>
    <mergeCell ref="A395:C395"/>
    <mergeCell ref="A419:E419"/>
    <mergeCell ref="A420:I420"/>
    <mergeCell ref="A422:F422"/>
    <mergeCell ref="A423:F423"/>
    <mergeCell ref="A424:F424"/>
    <mergeCell ref="A425:F425"/>
    <mergeCell ref="A408:F408"/>
    <mergeCell ref="A409:F409"/>
    <mergeCell ref="A410:F410"/>
    <mergeCell ref="A411:F411"/>
    <mergeCell ref="A413:I413"/>
    <mergeCell ref="A417:E417"/>
    <mergeCell ref="A433:I433"/>
    <mergeCell ref="A435:F435"/>
    <mergeCell ref="A436:I436"/>
    <mergeCell ref="A437:I437"/>
    <mergeCell ref="A438:F438"/>
    <mergeCell ref="A439:F439"/>
    <mergeCell ref="A426:F426"/>
    <mergeCell ref="A427:F427"/>
    <mergeCell ref="A428:F428"/>
    <mergeCell ref="A429:F429"/>
    <mergeCell ref="A430:F430"/>
    <mergeCell ref="A431:F431"/>
    <mergeCell ref="A446:I446"/>
    <mergeCell ref="A449:F449"/>
    <mergeCell ref="A452:I452"/>
    <mergeCell ref="A454:F454"/>
    <mergeCell ref="A455:I455"/>
    <mergeCell ref="A458:F458"/>
    <mergeCell ref="A440:F440"/>
    <mergeCell ref="A441:F441"/>
    <mergeCell ref="J441:K441"/>
    <mergeCell ref="A442:F442"/>
    <mergeCell ref="A443:I443"/>
    <mergeCell ref="A445:D445"/>
    <mergeCell ref="A469:E469"/>
    <mergeCell ref="A471:F471"/>
    <mergeCell ref="A472:F472"/>
    <mergeCell ref="A473:F473"/>
    <mergeCell ref="A474:F474"/>
    <mergeCell ref="A475:F475"/>
    <mergeCell ref="A459:F459"/>
    <mergeCell ref="A460:F460"/>
    <mergeCell ref="A461:F461"/>
    <mergeCell ref="A462:F462"/>
    <mergeCell ref="A463:F463"/>
    <mergeCell ref="A464:F464"/>
    <mergeCell ref="A486:I486"/>
    <mergeCell ref="A488:E488"/>
    <mergeCell ref="A489:I489"/>
    <mergeCell ref="A491:F491"/>
    <mergeCell ref="A492:F492"/>
    <mergeCell ref="A493:F493"/>
    <mergeCell ref="A477:I477"/>
    <mergeCell ref="A479:F479"/>
    <mergeCell ref="A480:I480"/>
    <mergeCell ref="A482:F482"/>
    <mergeCell ref="A483:F483"/>
    <mergeCell ref="A484:F484"/>
    <mergeCell ref="A504:E504"/>
    <mergeCell ref="A505:I505"/>
    <mergeCell ref="A507:F507"/>
    <mergeCell ref="A508:F508"/>
    <mergeCell ref="A509:F509"/>
    <mergeCell ref="A510:F510"/>
    <mergeCell ref="A494:F494"/>
    <mergeCell ref="A495:F495"/>
    <mergeCell ref="A496:F496"/>
    <mergeCell ref="A497:F497"/>
    <mergeCell ref="A498:F498"/>
    <mergeCell ref="A500:I500"/>
    <mergeCell ref="A519:E519"/>
    <mergeCell ref="A520:I520"/>
    <mergeCell ref="A523:F523"/>
    <mergeCell ref="A524:C524"/>
    <mergeCell ref="A526:I526"/>
    <mergeCell ref="A511:F511"/>
    <mergeCell ref="A512:F512"/>
    <mergeCell ref="A513:F513"/>
    <mergeCell ref="A514:F514"/>
    <mergeCell ref="A515:F515"/>
    <mergeCell ref="A517:I517"/>
  </mergeCells>
  <pageMargins left="0.47244094488188981" right="0.27559055118110237" top="0.62992125984251968" bottom="1.0236220472440944" header="0.31496062992125984" footer="0.31496062992125984"/>
  <pageSetup scale="50" orientation="portrait" r:id="rId1"/>
  <rowBreaks count="10" manualBreakCount="10">
    <brk id="44" max="8" man="1"/>
    <brk id="89" max="8" man="1"/>
    <brk id="147" max="8" man="1"/>
    <brk id="180" max="8" man="1"/>
    <brk id="237" max="8" man="1"/>
    <brk id="284" max="8" man="1"/>
    <brk id="327" max="8" man="1"/>
    <brk id="369" max="8" man="1"/>
    <brk id="413" max="8" man="1"/>
    <brk id="476" max="8" man="1"/>
  </rowBreaks>
  <colBreaks count="2" manualBreakCount="2">
    <brk id="9" max="1048575" man="1"/>
    <brk id="21" max="53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ESF - Situación Financiera</vt:lpstr>
      <vt:lpstr>ERF- Estado Rendimeinto</vt:lpstr>
      <vt:lpstr>Flujo de Efectivo</vt:lpstr>
      <vt:lpstr>Estado Cambio de Patrimonio</vt:lpstr>
      <vt:lpstr>Estado Comparativo</vt:lpstr>
      <vt:lpstr>Notas</vt:lpstr>
      <vt:lpstr>'ESF - Situación Financiera'!Área_de_impresión</vt:lpstr>
      <vt:lpstr>'Estado Comparativo'!Área_de_impresión</vt:lpstr>
      <vt:lpstr>Notas!Área_de_impresión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Ylkania Botello</dc:creator>
  <cp:lastModifiedBy>Nancy  Gonzalez</cp:lastModifiedBy>
  <cp:lastPrinted>2025-01-23T16:32:25Z</cp:lastPrinted>
  <dcterms:created xsi:type="dcterms:W3CDTF">2018-05-02T13:48:18Z</dcterms:created>
  <dcterms:modified xsi:type="dcterms:W3CDTF">2025-01-24T15:07:43Z</dcterms:modified>
</cp:coreProperties>
</file>