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Contabilidad\Valiosa\DEPARTAMENTO DE TRANSPARENCIA\CIERRE 2024\"/>
    </mc:Choice>
  </mc:AlternateContent>
  <xr:revisionPtr revIDLastSave="0" documentId="8_{6E1083AA-4D91-4AD0-AA87-E839D0CE551C}" xr6:coauthVersionLast="47" xr6:coauthVersionMax="47" xr10:uidLastSave="{00000000-0000-0000-0000-000000000000}"/>
  <bookViews>
    <workbookView xWindow="-120" yWindow="-120" windowWidth="29040" windowHeight="15840" xr2:uid="{00000000-000D-0000-FFFF-FFFF00000000}"/>
  </bookViews>
  <sheets>
    <sheet name="ESF - Situación Financiera" sheetId="4" r:id="rId1"/>
    <sheet name=" ERF-Rendimiento Financiero" sheetId="3" r:id="rId2"/>
    <sheet name="EFE-Flujo de Efectivo" sheetId="5" r:id="rId3"/>
    <sheet name="ECANP-Cambio Patrimonio" sheetId="2" r:id="rId4"/>
    <sheet name="Comparativo SEPTIEMBR 2024" sheetId="9" r:id="rId5"/>
    <sheet name="NOTAS ACLARATORIA 09-2024" sheetId="6"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2" hidden="1">'EFE-Flujo de Efectivo'!$A$14:$F$71</definedName>
    <definedName name="_xlnm._FilterDatabase" localSheetId="0" hidden="1">'ESF - Situación Financiera'!$A$14:$E$14</definedName>
    <definedName name="_Hlk536722009" localSheetId="5">'NOTAS ACLARATORIA 09-2024'!$A$14</definedName>
    <definedName name="_Hlk536724686" localSheetId="5">'NOTAS ACLARATORIA 09-2024'!$A$55</definedName>
    <definedName name="_Hlk75857250" localSheetId="5">'NOTAS ACLARATORIA 09-2024'!$A$104</definedName>
    <definedName name="_Hlk75857322" localSheetId="5">'NOTAS ACLARATORIA 09-2024'!$A$108</definedName>
    <definedName name="_Hlk75857340" localSheetId="5">'NOTAS ACLARATORIA 09-2024'!$A$109</definedName>
    <definedName name="_Hlk75871507" localSheetId="5">'NOTAS ACLARATORIA 09-2024'!$A$143</definedName>
    <definedName name="_Hlk76638388" localSheetId="5">'NOTAS ACLARATORIA 09-2024'!$A$150</definedName>
    <definedName name="_Hlk76642950" localSheetId="5">'NOTAS ACLARATORIA 09-2024'!$C$166</definedName>
    <definedName name="_Hlk76642985" localSheetId="5">'NOTAS ACLARATORIA 09-2024'!$D$167</definedName>
    <definedName name="_Hlk76939823" localSheetId="5">'NOTAS ACLARATORIA 09-2024'!$A$58</definedName>
    <definedName name="_Hlk76939949" localSheetId="5">'NOTAS ACLARATORIA 09-2024'!$A$64</definedName>
    <definedName name="_Hlk76941331" localSheetId="5">'NOTAS ACLARATORIA 09-2024'!$A$140</definedName>
    <definedName name="_Hlk76942091" localSheetId="5">'NOTAS ACLARATORIA 09-2024'!$A$149</definedName>
    <definedName name="_Hlk76943010" localSheetId="5">'NOTAS ACLARATORIA 09-2024'!$A$160</definedName>
    <definedName name="_Hlk76993857" localSheetId="5">'NOTAS ACLARATORIA 09-2024'!$A$103</definedName>
    <definedName name="_xlnm.Print_Area" localSheetId="1">' ERF-Rendimiento Financiero'!$A$1:$F$44</definedName>
    <definedName name="_xlnm.Print_Area" localSheetId="4">'Comparativo SEPTIEMBR 2024'!$B$1:$G$38</definedName>
    <definedName name="_xlnm.Print_Area" localSheetId="3">'ECANP-Cambio Patrimonio'!$A$1:$L$34</definedName>
    <definedName name="_xlnm.Print_Area" localSheetId="2">'EFE-Flujo de Efectivo'!$A$1:$F$79</definedName>
    <definedName name="_xlnm.Print_Area" localSheetId="0">'ESF - Situación Financiera'!$A$1:$E$55</definedName>
    <definedName name="_xlnm.Print_Area" localSheetId="5">'NOTAS ACLARATORIA 09-2024'!$A$1:$I$435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2" i="6" l="1"/>
  <c r="I262" i="6"/>
  <c r="H172" i="6" l="1"/>
  <c r="E172" i="6"/>
  <c r="G179" i="6"/>
  <c r="F179" i="6"/>
  <c r="E179" i="6"/>
  <c r="D179" i="6"/>
  <c r="D181" i="6" s="1"/>
  <c r="G172" i="6"/>
  <c r="D172" i="6"/>
  <c r="F172" i="6"/>
  <c r="G25" i="9" l="1"/>
  <c r="F25" i="9"/>
  <c r="G24" i="9"/>
  <c r="F24" i="9"/>
  <c r="G23" i="9"/>
  <c r="F23" i="9"/>
  <c r="G22" i="9"/>
  <c r="F22" i="9"/>
  <c r="G21" i="9"/>
  <c r="F21" i="9"/>
  <c r="G20" i="9"/>
  <c r="F20" i="9"/>
  <c r="E19" i="9"/>
  <c r="D19" i="9"/>
  <c r="G16" i="9"/>
  <c r="G15" i="9"/>
  <c r="F15" i="9"/>
  <c r="G14" i="9"/>
  <c r="F14" i="9"/>
  <c r="G13" i="9"/>
  <c r="F13" i="9"/>
  <c r="E12" i="9"/>
  <c r="D12" i="9"/>
  <c r="F19" i="9" l="1"/>
  <c r="E27" i="9"/>
  <c r="G27" i="9" s="1"/>
  <c r="G19" i="9" s="1"/>
  <c r="G12" i="9"/>
  <c r="F12" i="9"/>
  <c r="I26" i="5" l="1"/>
  <c r="H26" i="5"/>
  <c r="I16" i="2" l="1"/>
  <c r="D26" i="4" l="1"/>
  <c r="F181" i="6" l="1"/>
  <c r="G181" i="6"/>
  <c r="E181" i="6"/>
  <c r="H176" i="6"/>
  <c r="H183" i="6" s="1"/>
  <c r="H181" i="6"/>
  <c r="I177" i="6"/>
  <c r="G176" i="6"/>
  <c r="F176" i="6"/>
  <c r="E176" i="6"/>
  <c r="D176" i="6"/>
  <c r="D183" i="6" s="1"/>
  <c r="C176" i="6"/>
  <c r="I174" i="6"/>
  <c r="B170" i="6"/>
  <c r="I170" i="6" s="1"/>
  <c r="G183" i="6" l="1"/>
  <c r="F183" i="6"/>
  <c r="E183" i="6"/>
  <c r="I179" i="6"/>
  <c r="I181" i="6"/>
  <c r="G166" i="6" s="1"/>
  <c r="I172" i="6"/>
  <c r="B176" i="6"/>
  <c r="B183" i="6" s="1"/>
  <c r="I176" i="6" l="1"/>
  <c r="G165" i="6" s="1"/>
  <c r="G167" i="6" s="1"/>
  <c r="I183" i="6" l="1"/>
  <c r="G282" i="6"/>
  <c r="D29" i="3"/>
  <c r="K15" i="2" l="1"/>
  <c r="G389" i="6" l="1"/>
  <c r="G270" i="6"/>
  <c r="G300" i="6" l="1"/>
  <c r="G134" i="6"/>
  <c r="G311" i="6" l="1"/>
  <c r="D22" i="4" l="1"/>
  <c r="G116" i="6" l="1"/>
  <c r="G147" i="6"/>
  <c r="G158" i="6"/>
  <c r="G323" i="6"/>
  <c r="G342" i="6"/>
  <c r="G353" i="6"/>
  <c r="G361" i="6"/>
  <c r="G382" i="6"/>
  <c r="G373" i="6" s="1"/>
  <c r="G419" i="6"/>
  <c r="G429" i="6"/>
  <c r="D32" i="5" l="1"/>
  <c r="D66" i="5" s="1"/>
  <c r="D50" i="5"/>
  <c r="D64" i="5"/>
  <c r="D68" i="5" l="1"/>
  <c r="D35" i="4"/>
  <c r="D37" i="4" s="1"/>
  <c r="D43" i="4"/>
  <c r="D28" i="4" l="1"/>
  <c r="D45" i="4"/>
  <c r="D46" i="4" l="1"/>
  <c r="D20" i="3"/>
  <c r="D31" i="3" l="1"/>
  <c r="K16" i="2"/>
  <c r="K17" i="2"/>
  <c r="I18" i="2"/>
  <c r="K18" i="2" l="1"/>
  <c r="C21" i="2"/>
</calcChain>
</file>

<file path=xl/sharedStrings.xml><?xml version="1.0" encoding="utf-8"?>
<sst xmlns="http://schemas.openxmlformats.org/spreadsheetml/2006/main" count="597" uniqueCount="516">
  <si>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</si>
  <si>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</si>
  <si>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</si>
  <si>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</si>
  <si>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</si>
  <si>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</si>
  <si>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</si>
  <si>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</si>
  <si>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</si>
  <si>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</si>
  <si>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t xml:space="preserve"> Oliver Nazario Brugal
Director General</t>
  </si>
  <si>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</si>
  <si>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</si>
  <si>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</si>
  <si>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</si>
  <si>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</si>
  <si>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</si>
  <si>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Saldo al 31 de diciembre de 2023</t>
  </si>
  <si>
    <t xml:space="preserve">
</t>
  </si>
  <si>
    <t>Nancy M. Gonzalez Sandoval
    Contadora</t>
  </si>
  <si>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</si>
  <si>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</si>
  <si>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</si>
  <si>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</si>
  <si>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</si>
  <si>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</si>
  <si>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</si>
  <si>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</si>
  <si>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</si>
  <si>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</si>
  <si>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</si>
  <si>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</si>
  <si>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</si>
  <si>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</si>
  <si>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</si>
  <si>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</si>
  <si>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</si>
  <si>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r>
      <rPr>
        <sz val="13"/>
        <rFont val="Times New Roman"/>
        <family val="1"/>
      </rPr>
      <t xml:space="preserve"> Oliver Nazario Brugal</t>
    </r>
    <r>
      <rPr>
        <b/>
        <sz val="13"/>
        <rFont val="Times New Roman"/>
        <family val="1"/>
      </rPr>
      <t xml:space="preserve">
Director General</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</si>
  <si>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</si>
  <si>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</si>
  <si>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</si>
  <si>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</si>
  <si>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</si>
  <si>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</si>
  <si>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</si>
  <si>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</si>
  <si>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</si>
  <si>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</si>
  <si>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</si>
  <si>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</si>
  <si>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</si>
  <si>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</si>
  <si>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</si>
  <si>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</si>
  <si>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</si>
  <si>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</si>
  <si>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</si>
  <si>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</si>
  <si>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</si>
  <si>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</si>
  <si>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</si>
  <si>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</si>
  <si>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</si>
  <si>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</si>
  <si>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</si>
  <si>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</si>
  <si>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</si>
  <si>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</si>
  <si>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</si>
  <si>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</si>
  <si>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</si>
  <si>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</si>
  <si>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</si>
  <si>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</si>
  <si>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</si>
  <si>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</si>
  <si>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</si>
  <si>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</si>
  <si>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</si>
  <si>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</si>
  <si>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</si>
  <si>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</si>
  <si>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</si>
  <si>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</si>
  <si>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</si>
  <si>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</si>
  <si>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</si>
  <si>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</si>
  <si>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</si>
  <si>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</si>
  <si>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</si>
  <si>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</si>
  <si>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</si>
  <si>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</si>
  <si>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</si>
  <si>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</si>
  <si>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</si>
  <si>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</si>
  <si>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</si>
  <si>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</si>
  <si>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</si>
  <si>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</si>
  <si>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</si>
  <si>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</si>
  <si>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</si>
  <si>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</si>
  <si>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</si>
  <si>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</si>
  <si>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</si>
  <si>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</si>
  <si>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Total gastos financieros ERF</t>
  </si>
  <si>
    <t>Comisiones y gastos financieros</t>
  </si>
  <si>
    <t>Descripción</t>
  </si>
  <si>
    <t>Nota# 23 Gastos Financieros</t>
  </si>
  <si>
    <r>
      <rPr>
        <b/>
        <sz val="12"/>
        <color rgb="FF0000FF"/>
        <rFont val="Arial"/>
        <family val="2"/>
      </rPr>
      <t>Nota:</t>
    </r>
    <r>
      <rPr>
        <sz val="12"/>
        <rFont val="Arial"/>
        <family val="2"/>
      </rPr>
      <t xml:space="preserve"> La variacion entre contabilidad y presupuesto en el gasto, se debe  a que contabilidad registra las revervas realizadas para la preataciones, y gasto por depreciacion de los activos.</t>
    </r>
  </si>
  <si>
    <t>Total otros gastos según estado de rendimiento Financiero</t>
  </si>
  <si>
    <t>Gastos de Ventas</t>
  </si>
  <si>
    <t>Reparaciones y Mantenimientos</t>
  </si>
  <si>
    <t>Gastos de Arrendamientos</t>
  </si>
  <si>
    <t>Gastos de Representación</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</si>
  <si>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</si>
  <si>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</si>
  <si>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</si>
  <si>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</si>
  <si>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</si>
  <si>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</si>
  <si>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</si>
  <si>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</si>
  <si>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</si>
  <si>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</si>
  <si>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</si>
  <si>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</si>
  <si>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</si>
  <si>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</si>
  <si>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</si>
  <si>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</si>
  <si>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</si>
  <si>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</si>
  <si>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</si>
  <si>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</si>
  <si>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</si>
  <si>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</si>
  <si>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</si>
  <si>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</si>
  <si>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</si>
  <si>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</si>
  <si>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</si>
  <si>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</si>
  <si>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</si>
  <si>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</si>
  <si>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</si>
  <si>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</si>
  <si>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</si>
  <si>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</si>
  <si>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</si>
  <si>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</si>
  <si>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</si>
  <si>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</si>
  <si>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</si>
  <si>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</si>
  <si>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</si>
  <si>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</si>
  <si>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</si>
  <si>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</si>
  <si>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</si>
  <si>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</si>
  <si>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</si>
  <si>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</si>
  <si>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</si>
  <si>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</si>
  <si>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</si>
  <si>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</si>
  <si>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</si>
  <si>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</si>
  <si>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</si>
  <si>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</si>
  <si>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</si>
  <si>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</si>
  <si>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</si>
  <si>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</si>
  <si>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</si>
  <si>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</si>
  <si>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</si>
  <si>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</si>
  <si>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</si>
  <si>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</si>
  <si>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</si>
  <si>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</si>
  <si>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</si>
  <si>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</si>
  <si>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</si>
  <si>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STEVEN RAAFEL RAMOS CASTILLO</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</si>
  <si>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</si>
  <si>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</si>
  <si>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</si>
  <si>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</si>
  <si>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</si>
  <si>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</si>
  <si>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</si>
  <si>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</si>
  <si>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</si>
  <si>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</si>
  <si>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</si>
  <si>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</si>
  <si>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</si>
  <si>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</si>
  <si>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</si>
  <si>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</si>
  <si>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</si>
  <si>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</si>
  <si>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</si>
  <si>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</si>
  <si>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</si>
  <si>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</si>
  <si>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</si>
  <si>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</si>
  <si>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</si>
  <si>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</si>
  <si>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</si>
  <si>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</si>
  <si>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</si>
  <si>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</si>
  <si>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</si>
  <si>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</si>
  <si>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</si>
  <si>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</si>
  <si>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</si>
  <si>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</si>
  <si>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</si>
  <si>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AMPLIACION LINEA 30 CONEXIÓN EMISARIO</t>
  </si>
  <si>
    <t>JOSE MIGUEL TAVAREZ</t>
  </si>
  <si>
    <t>CONSTRUCCION ACUEDUCTO MOSOVI-MONTELLANO</t>
  </si>
  <si>
    <t>AISER, SRL</t>
  </si>
  <si>
    <t>CONST. SISTEMA DIST.AGUA POTABLE LA HEBRA- YASICA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</si>
  <si>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</si>
  <si>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</si>
  <si>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</si>
  <si>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</si>
  <si>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</si>
  <si>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</si>
  <si>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</si>
  <si>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</si>
  <si>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</si>
  <si>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</si>
  <si>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</si>
  <si>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</si>
  <si>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</si>
  <si>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</si>
  <si>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</si>
  <si>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</si>
  <si>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</si>
  <si>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</si>
  <si>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</si>
  <si>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</si>
  <si>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</si>
  <si>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</si>
  <si>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</si>
  <si>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</si>
  <si>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</si>
  <si>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</si>
  <si>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</si>
  <si>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</si>
  <si>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</si>
  <si>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</si>
  <si>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</si>
  <si>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</si>
  <si>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</si>
  <si>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</si>
  <si>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</si>
  <si>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</si>
  <si>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</si>
  <si>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</si>
  <si>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</si>
  <si>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</si>
  <si>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</si>
  <si>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</si>
  <si>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</si>
  <si>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</si>
  <si>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</si>
  <si>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</si>
  <si>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</si>
  <si>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</si>
  <si>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</si>
  <si>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</si>
  <si>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</si>
  <si>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</si>
  <si>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</si>
  <si>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</si>
  <si>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</si>
  <si>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</si>
  <si>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</si>
  <si>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</si>
  <si>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</si>
  <si>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</si>
  <si>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</si>
  <si>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</si>
  <si>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</si>
  <si>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</si>
  <si>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</si>
  <si>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</si>
  <si>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</si>
  <si>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</si>
  <si>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</si>
  <si>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</si>
  <si>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</si>
  <si>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</si>
  <si>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</si>
  <si>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</si>
  <si>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</si>
  <si>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</si>
  <si>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</si>
  <si>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</si>
  <si>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</si>
  <si>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</si>
  <si>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</si>
  <si>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</si>
  <si>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</si>
  <si>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</si>
  <si>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</si>
  <si>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</si>
  <si>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</si>
  <si>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</si>
  <si>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</si>
  <si>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</si>
  <si>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</si>
  <si>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</si>
  <si>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</si>
  <si>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</si>
  <si>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</si>
  <si>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</si>
  <si>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</si>
  <si>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</si>
  <si>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</si>
  <si>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</si>
  <si>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</si>
  <si>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</si>
  <si>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</si>
  <si>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</si>
  <si>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</si>
  <si>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</si>
  <si>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</si>
  <si>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</si>
  <si>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</si>
  <si>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</si>
  <si>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</si>
  <si>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</si>
  <si>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t>Avance a Trabajos</t>
  </si>
  <si>
    <t xml:space="preserve">Avance a Obras                                                                 </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</si>
  <si>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</si>
  <si>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</si>
  <si>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</si>
  <si>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</si>
  <si>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</si>
  <si>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</si>
  <si>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</si>
  <si>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</si>
  <si>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</si>
  <si>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</si>
  <si>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</si>
  <si>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</si>
  <si>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</si>
  <si>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</si>
  <si>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</si>
  <si>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</si>
  <si>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</si>
  <si>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</si>
  <si>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</si>
  <si>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</si>
  <si>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</si>
  <si>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</si>
  <si>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</si>
  <si>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</si>
  <si>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</si>
  <si>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</si>
  <si>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</si>
  <si>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</si>
  <si>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</si>
  <si>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</si>
  <si>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</si>
  <si>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</si>
  <si>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</si>
  <si>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</si>
  <si>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</si>
  <si>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</si>
  <si>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</si>
  <si>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</si>
  <si>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</si>
  <si>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</si>
  <si>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</si>
  <si>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</si>
  <si>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</si>
  <si>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</si>
  <si>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</si>
  <si>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</si>
  <si>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</si>
  <si>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</si>
  <si>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</si>
  <si>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</si>
  <si>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</si>
  <si>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</si>
  <si>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</si>
  <si>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</si>
  <si>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</si>
  <si>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</si>
  <si>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</si>
  <si>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</si>
  <si>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</si>
  <si>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</si>
  <si>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</si>
  <si>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</si>
  <si>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</si>
  <si>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</si>
  <si>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</si>
  <si>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</si>
  <si>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</si>
  <si>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Contadora </t>
  </si>
  <si>
    <t xml:space="preserve">Nancy Gonzalez                               </t>
  </si>
  <si>
    <t>Presidente del Consejo</t>
  </si>
  <si>
    <t xml:space="preserve">Otto Manuel Gomez Sanchez                                         </t>
  </si>
  <si>
    <t>Director General CORAAPPLATA</t>
  </si>
  <si>
    <t xml:space="preserve">Oliver Nazario Brugal                               </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</si>
  <si>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</si>
  <si>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</si>
  <si>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</si>
  <si>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</si>
  <si>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El presupuesto se aprueba según la base contable de efectivo siguiendo una clasificación de pago por funciones. El presupuesto aprobado cubre el periodo fiscal que va desde el 1ro., de enero hasta el 31 de Diciembre del 2024 y es incluido como información suplementaria en los Estados Financieros y sus Notas.</t>
  </si>
  <si>
    <t>Regalia por pagar</t>
  </si>
  <si>
    <t>Contribuciones a la Tesoreria de la Seguridad Social</t>
  </si>
  <si>
    <t>,</t>
  </si>
  <si>
    <t>Retenciones 27% Remesas al Exterior</t>
  </si>
  <si>
    <t>CORAAPPLATA  trabaja  con  un  sistema  diseñado  para  una  empresa  privada,  los  estados financieros y Presupuesto trabaja con un sistema gubernamental y en este año manualmente nos estamos adaptando a trabajar por lo devengado por el SIGEF.</t>
  </si>
  <si>
    <r>
      <t xml:space="preserve">Otras Cuentas Por Cobrar                                          </t>
    </r>
    <r>
      <rPr>
        <u/>
        <sz val="12"/>
        <rFont val="Arial"/>
        <family val="2"/>
      </rPr>
      <t xml:space="preserve">                </t>
    </r>
  </si>
  <si>
    <t>Dentro de los activos, no existe una partida relacionada con sofware, ni licenciascon vigencias de mas de 12 meses</t>
  </si>
  <si>
    <t xml:space="preserve">                                                                                  </t>
  </si>
  <si>
    <t>LINEA COLECTORA AGUA RESIDUALES C/LOS LLIBRES</t>
  </si>
  <si>
    <t>QUACON, SRL</t>
  </si>
  <si>
    <t xml:space="preserve">                                                                                                         </t>
  </si>
  <si>
    <t>SANTA PETRONILA DE LA CRUZ</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</si>
  <si>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</si>
  <si>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 xml:space="preserve"> CORPORACION DE ACUEDUCTOS Y ALCANTARILLADOS DE PUERTO PLATA</t>
  </si>
  <si>
    <t>Estado de Flujo de Efectivo</t>
  </si>
  <si>
    <t>CONSTRUCTORA NARBERT, SRL</t>
  </si>
  <si>
    <t>NARKA SOLUCIONES ELECTRICAS, SRL</t>
  </si>
  <si>
    <t>RED. AB. AGUA LA GRA. CHRAMICO Y LA PIEDRA SOSUA</t>
  </si>
  <si>
    <t>AMP. AC. CSAMU, LOS DOMINGUEZ, CHAVON Y LOS PALOMO</t>
  </si>
  <si>
    <t>Eddy Gabiela Dominguez</t>
  </si>
  <si>
    <t>Directora Administrativa y Financiera (Interina)</t>
  </si>
  <si>
    <t>Eddy Gabiela Dominguez
Directora Administrativa Financiera (Interina)</t>
  </si>
  <si>
    <t xml:space="preserve">                                                                    </t>
  </si>
  <si>
    <t xml:space="preserve">Estado de Comparación de los Importes Presupuestados y Realizados </t>
  </si>
  <si>
    <t>Presupuesto sobre la Base de Efectivo</t>
  </si>
  <si>
    <t>(Clasificación de pagos por Funciones)</t>
  </si>
  <si>
    <t xml:space="preserve">        CONCEPTO</t>
  </si>
  <si>
    <t xml:space="preserve">PRESUPUESTO 
REFORMULADO
</t>
  </si>
  <si>
    <t xml:space="preserve">PRESUPUESTO EJECUTADO 
</t>
  </si>
  <si>
    <r>
      <rPr>
        <b/>
        <sz val="14"/>
        <rFont val="Palatino Linotype"/>
        <family val="1"/>
      </rPr>
      <t>%</t>
    </r>
    <r>
      <rPr>
        <b/>
        <sz val="12"/>
        <rFont val="Palatino Linotype"/>
        <family val="1"/>
      </rPr>
      <t xml:space="preserve"> 
DE EJECUCIÓN </t>
    </r>
  </si>
  <si>
    <t>VARIACIONES</t>
  </si>
  <si>
    <t>INGRESOS TOTALES</t>
  </si>
  <si>
    <t>1.1.6</t>
  </si>
  <si>
    <t>Transferencia Corriente Recibidad del gobierno central</t>
  </si>
  <si>
    <t>1.1.3</t>
  </si>
  <si>
    <t>Ventas de bienes y servicios</t>
  </si>
  <si>
    <t>1.2.4</t>
  </si>
  <si>
    <t>Ingresos de capital</t>
  </si>
  <si>
    <t>3.1.1</t>
  </si>
  <si>
    <t>Disminución de activos financieros</t>
  </si>
  <si>
    <t xml:space="preserve">PRESUPUESTO
 REFORMULADO
</t>
  </si>
  <si>
    <t xml:space="preserve">PRESUPUESTO
 EJECUTADO </t>
  </si>
  <si>
    <r>
      <rPr>
        <b/>
        <sz val="12"/>
        <rFont val="Palatino Linotype"/>
        <family val="1"/>
      </rPr>
      <t xml:space="preserve">% </t>
    </r>
    <r>
      <rPr>
        <b/>
        <sz val="10"/>
        <rFont val="Palatino Linotype"/>
        <family val="1"/>
      </rPr>
      <t xml:space="preserve">
DE EJECUCIÓN </t>
    </r>
  </si>
  <si>
    <t>GASTOS TOTALES</t>
  </si>
  <si>
    <t>Remuneraciones y Contribuciones</t>
  </si>
  <si>
    <t>Contratación de Servicios</t>
  </si>
  <si>
    <t>Materiales y Suministros</t>
  </si>
  <si>
    <t>Transferencias Corrientes</t>
  </si>
  <si>
    <t>Bienes Muebles, Inmuebles e Intangibles</t>
  </si>
  <si>
    <t>Gastos de Capital</t>
  </si>
  <si>
    <t>RESULTADO ECONOMICO DE LA CUENTA</t>
  </si>
  <si>
    <t>RESULTADO FINANCIERO (1-2)</t>
  </si>
  <si>
    <r>
      <t xml:space="preserve">               </t>
    </r>
    <r>
      <rPr>
        <b/>
        <sz val="13"/>
        <rFont val="Times New Roman"/>
        <family val="1"/>
      </rPr>
      <t>Diana Polanco de Villaman
                Enc. Contabilidad</t>
    </r>
  </si>
  <si>
    <r>
      <t xml:space="preserve">               Diana Polanco de Villaman</t>
    </r>
    <r>
      <rPr>
        <b/>
        <sz val="13"/>
        <rFont val="Times New Roman"/>
        <family val="1"/>
      </rPr>
      <t xml:space="preserve">
                Enc. Contabilidad</t>
    </r>
  </si>
  <si>
    <r>
      <t xml:space="preserve">  </t>
    </r>
    <r>
      <rPr>
        <b/>
        <sz val="13"/>
        <rFont val="Times New Roman"/>
        <family val="1"/>
      </rPr>
      <t>Diana Polanco de Villaman
Enc. Contabilidad</t>
    </r>
  </si>
  <si>
    <t xml:space="preserve">Diana Polanco de Villaman               </t>
  </si>
  <si>
    <t>Al 30 de Septiembre 2024</t>
  </si>
  <si>
    <t>Del ejercicio terminado al 30 de Septiembre del 2024</t>
  </si>
  <si>
    <t>Del ejercicio terminado al 30 de Septiembre 2024</t>
  </si>
  <si>
    <t>Saldo al 30 de septiembre de 2024</t>
  </si>
  <si>
    <t xml:space="preserve">      CORPORACION DE ACUEDUCTOS Y ALCANTARILLADOS DE PUERTO PLATA</t>
  </si>
  <si>
    <t>Al 30 de septiembre 2024</t>
  </si>
  <si>
    <t>Al 30 de septiembre del 2024, los principales funcionarios de La Corporación de Acueductos y Alcantarillados de Puerto Plata (CORAAPPLATA) son los siguientes:</t>
  </si>
  <si>
    <r>
      <t xml:space="preserve">Al 30 de septiembre del 2024, las cuentas bancarias presentan los siguientes balances </t>
    </r>
    <r>
      <rPr>
        <b/>
        <sz val="12"/>
        <color theme="1"/>
        <rFont val="Arial"/>
        <family val="2"/>
      </rPr>
      <t>RD$ 543,423.838</t>
    </r>
    <r>
      <rPr>
        <sz val="12"/>
        <color theme="1"/>
        <rFont val="Arial"/>
        <family val="2"/>
      </rPr>
      <t>. Según Detalle:</t>
    </r>
  </si>
  <si>
    <r>
      <t xml:space="preserve">Al 30 de septiembre del 2024,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RD$ 2,058,611,086.</t>
    </r>
    <r>
      <rPr>
        <sz val="12"/>
        <color theme="1"/>
        <rFont val="Arial"/>
        <family val="2"/>
      </rPr>
      <t xml:space="preserve">  según se detalla:</t>
    </r>
  </si>
  <si>
    <r>
      <t>Al 30 de septiembre del 2024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RD$ 4,642,937.</t>
    </r>
    <r>
      <rPr>
        <sz val="12"/>
        <color theme="1"/>
        <rFont val="Arial"/>
        <family val="2"/>
      </rPr>
      <t xml:space="preserve"> Según se detalla:</t>
    </r>
  </si>
  <si>
    <r>
      <t xml:space="preserve">Al 30 de septiembre del 2024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RD$ 644,227.</t>
    </r>
    <r>
      <rPr>
        <sz val="12"/>
        <color theme="1"/>
        <rFont val="Arial"/>
        <family val="2"/>
      </rPr>
      <t xml:space="preserve"> Según se detalla:</t>
    </r>
  </si>
  <si>
    <t>El aumento en maquinarias y equipos  se debe a que la obra de construccion colector agua residules del bario Tres Palma fue terminada y reclasificada de la construccion en proceso.</t>
  </si>
  <si>
    <r>
      <t xml:space="preserve">Al 30 de septiembre del 2024, los balances de las cuentas de Activos No Financieros (Neto) son de 
</t>
    </r>
    <r>
      <rPr>
        <b/>
        <sz val="12"/>
        <color theme="1"/>
        <rFont val="Arial"/>
        <family val="2"/>
      </rPr>
      <t>RD$ 1,127,454,458.</t>
    </r>
    <r>
      <rPr>
        <sz val="12"/>
        <color theme="1"/>
        <rFont val="Arial"/>
        <family val="2"/>
      </rPr>
      <t>, según detalle:</t>
    </r>
  </si>
  <si>
    <t>PEDRO ALEJANDRO ALMONTE SANDOVAL</t>
  </si>
  <si>
    <t>CONST. ACUED. PALMAR GRANDE ALTAMIRA</t>
  </si>
  <si>
    <r>
      <t xml:space="preserve">Las cuentas por pagar a corto plazo  al 30 de septiembre del 2024, son de </t>
    </r>
    <r>
      <rPr>
        <b/>
        <sz val="12"/>
        <color theme="1"/>
        <rFont val="Arial"/>
        <family val="2"/>
      </rPr>
      <t xml:space="preserve">RD$ 209,640. </t>
    </r>
    <r>
      <rPr>
        <sz val="12"/>
        <color theme="1"/>
        <rFont val="Arial"/>
        <family val="2"/>
      </rPr>
      <t>Según detalle:</t>
    </r>
  </si>
  <si>
    <t>GARY GABRIEL PARRA</t>
  </si>
  <si>
    <t>GERTRUDIS JUMENEZ MARTINEZ</t>
  </si>
  <si>
    <t xml:space="preserve">JOAQUIN RAFAEL HERNANDEZ </t>
  </si>
  <si>
    <t>PUERTO PLATA DE ELECTRICIDAD</t>
  </si>
  <si>
    <t>ROBERT ARQUIMIDES CASTRO</t>
  </si>
  <si>
    <t>RONALD RAINIERO SOSA</t>
  </si>
  <si>
    <r>
      <t xml:space="preserve">Un detalle de la Retenciones y Acumulaciones por Pagar al 30 de septiembre 2024, son de </t>
    </r>
    <r>
      <rPr>
        <b/>
        <sz val="12"/>
        <rFont val="Arial"/>
        <family val="2"/>
      </rPr>
      <t xml:space="preserve">RD $133,079,590. </t>
    </r>
    <r>
      <rPr>
        <sz val="12"/>
        <rFont val="Arial"/>
        <family val="2"/>
      </rPr>
      <t xml:space="preserve">Según detalle:             </t>
    </r>
  </si>
  <si>
    <r>
      <rPr>
        <sz val="12"/>
        <rFont val="Arial"/>
        <family val="2"/>
      </rPr>
      <t xml:space="preserve">Un detalle de Otros Pasivos Corrientes al 30 de septiembre 2024, son de </t>
    </r>
    <r>
      <rPr>
        <b/>
        <sz val="12"/>
        <rFont val="Arial"/>
        <family val="2"/>
      </rPr>
      <t>RD</t>
    </r>
    <r>
      <rPr>
        <sz val="12"/>
        <color theme="1"/>
        <rFont val="Arial"/>
        <family val="2"/>
      </rPr>
      <t xml:space="preserve"> $</t>
    </r>
    <r>
      <rPr>
        <b/>
        <sz val="12"/>
        <color theme="1"/>
        <rFont val="Arial"/>
        <family val="2"/>
      </rPr>
      <t xml:space="preserve"> 10,562,419.</t>
    </r>
    <r>
      <rPr>
        <sz val="12"/>
        <color theme="1"/>
        <rFont val="Arial"/>
        <family val="2"/>
      </rPr>
      <t xml:space="preserve"> 
Según detalle:</t>
    </r>
  </si>
  <si>
    <r>
      <rPr>
        <sz val="12"/>
        <rFont val="Arial"/>
        <family val="2"/>
      </rPr>
      <t xml:space="preserve">Capital Al 30 de septiembre del 2024, son de </t>
    </r>
    <r>
      <rPr>
        <b/>
        <sz val="12"/>
        <rFont val="Arial"/>
        <family val="2"/>
      </rPr>
      <t>RD $ 3,590,924,896</t>
    </r>
    <r>
      <rPr>
        <b/>
        <sz val="12"/>
        <color theme="1"/>
        <rFont val="Arial"/>
        <family val="2"/>
      </rPr>
      <t>.</t>
    </r>
    <r>
      <rPr>
        <sz val="12"/>
        <color theme="1"/>
        <rFont val="Arial"/>
        <family val="2"/>
      </rPr>
      <t xml:space="preserve"> la composición del 
capital de la Institución es como sigue:</t>
    </r>
  </si>
  <si>
    <r>
      <t xml:space="preserve">Al  30 de  septiembre del 2024,  la  Corporación  de  Acueducto  y Alcantarillado de Puerto Plata, por servicios de agua y alcantarillado sus ingresos totales por Transacciones con contraprestación de servicios fueron de </t>
    </r>
    <r>
      <rPr>
        <b/>
        <sz val="12"/>
        <rFont val="Arial"/>
        <family val="2"/>
      </rPr>
      <t>RD$ 496,298,860</t>
    </r>
    <r>
      <rPr>
        <sz val="12"/>
        <rFont val="Arial"/>
        <family val="2"/>
      </rPr>
      <t xml:space="preserve"> según detalle:</t>
    </r>
  </si>
  <si>
    <r>
      <t xml:space="preserve">Al 30 de septiembre del 2024, la Corporación de Acueducto y Alcantarillado de Puerto Plata, en aportes 
corriente, capital y energía no cortable el total recibido por transferencia fueron de </t>
    </r>
    <r>
      <rPr>
        <b/>
        <sz val="12"/>
        <rFont val="Arial"/>
        <family val="2"/>
      </rPr>
      <t xml:space="preserve">RD$ 398,507,589, </t>
    </r>
    <r>
      <rPr>
        <sz val="12"/>
        <rFont val="Arial"/>
        <family val="2"/>
      </rPr>
      <t>según detalle:</t>
    </r>
  </si>
  <si>
    <r>
      <t xml:space="preserve">Al 30 de septiembre del 2024, la Corporación de Acueducto y Alcantarillado de Puerto Plata, por la partida 
de otros cobros, los ingresos fueron de </t>
    </r>
    <r>
      <rPr>
        <b/>
        <sz val="12"/>
        <rFont val="Arial"/>
        <family val="2"/>
      </rPr>
      <t xml:space="preserve">RD$ 11,125,297, </t>
    </r>
    <r>
      <rPr>
        <sz val="12"/>
        <rFont val="Arial"/>
        <family val="2"/>
      </rPr>
      <t>según detalle:</t>
    </r>
  </si>
  <si>
    <r>
      <t xml:space="preserve">Al 30 de septiembre del 2024 la Corporación de Acueducto y Alcantarillado de Puerto Plata, sus 
Sueldos, Salarios y beneficios a empleados fueron de </t>
    </r>
    <r>
      <rPr>
        <b/>
        <sz val="12"/>
        <rFont val="Arial"/>
        <family val="2"/>
      </rPr>
      <t xml:space="preserve">RD$188,828,573, </t>
    </r>
    <r>
      <rPr>
        <sz val="12"/>
        <rFont val="Arial"/>
        <family val="2"/>
      </rPr>
      <t>según detalle:</t>
    </r>
  </si>
  <si>
    <r>
      <t>Al  30  de septiembre del 2024,  la  Corporación  de  Acueducto  y Alcantarillado de Puerto Plata, su 
Suministro y materiales para consumo fueron de RD$ 27,750,375</t>
    </r>
    <r>
      <rPr>
        <b/>
        <sz val="12"/>
        <rFont val="Arial"/>
        <family val="2"/>
      </rPr>
      <t>.</t>
    </r>
    <r>
      <rPr>
        <sz val="12"/>
        <rFont val="Arial"/>
        <family val="2"/>
      </rPr>
      <t xml:space="preserve"> según detalle:</t>
    </r>
  </si>
  <si>
    <t>La adicion en terreno se debe a la compra de un terreno donde estan ubicada unas bombas</t>
  </si>
  <si>
    <r>
      <t>Al  30  de septiembre del 2024,  la  Corporación  de  Acueducto  y Alcantarillado de Puerto Plata, sus Otros gastos fueron de RD$</t>
    </r>
    <r>
      <rPr>
        <b/>
        <sz val="12"/>
        <rFont val="Arial"/>
        <family val="2"/>
      </rPr>
      <t xml:space="preserve"> 282,018,990</t>
    </r>
    <r>
      <rPr>
        <sz val="12"/>
        <rFont val="Arial"/>
        <family val="2"/>
      </rPr>
      <t>, según detalle:</t>
    </r>
  </si>
  <si>
    <r>
      <t xml:space="preserve">Al  30  de septiembre del 2024,  la  Corporación  de  Acueducto  y Acantarillado de Puerto Plata, los 
Gastos Financieros fueron de </t>
    </r>
    <r>
      <rPr>
        <b/>
        <sz val="12"/>
        <rFont val="Arial"/>
        <family val="2"/>
      </rPr>
      <t>RD$ 1,529,572</t>
    </r>
    <r>
      <rPr>
        <sz val="12"/>
        <rFont val="Arial"/>
        <family val="2"/>
      </rPr>
      <t>, según detalle:</t>
    </r>
  </si>
  <si>
    <r>
      <t>Al  30  de  septiembre del 2024,  la  Corporación  de  Acueducto  y Alcantarillado de Puerto Plata, sus 
gastos de depreciación y amortización fueron de RD$</t>
    </r>
    <r>
      <rPr>
        <b/>
        <sz val="12"/>
        <rFont val="Arial"/>
        <family val="2"/>
      </rPr>
      <t xml:space="preserve"> 11,854,358.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</si>
</sst>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_-* #,##0\ _P_t_s_-;\-* #,##0\ _P_t_s_-;_-* &quot;-&quot;??\ _P_t_s_-;_-@_-"/>
    <numFmt numFmtId="166" formatCode="###0;###0"/>
    <numFmt numFmtId="167" formatCode="#,##0.00_ ;[Red]\-#,##0.00\ "/>
    <numFmt numFmtId="168" formatCode="_(* #,##0.0_);_(* \(#,##0.0\);_(* &quot;-&quot;??_);_(@_)"/>
  </numFmts>
  <fonts count="76"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u/>
      <sz val="12"/>
      <name val="Arial"/>
      <family val="2"/>
    </font>
    <font>
      <sz val="14"/>
      <name val="Palatino Linotype"/>
      <family val="1"/>
    </font>
    <font>
      <sz val="11"/>
      <name val="Palatino Linotype"/>
      <family val="1"/>
    </font>
    <font>
      <b/>
      <sz val="12"/>
      <name val="Palatino Linotype"/>
      <family val="1"/>
    </font>
    <font>
      <sz val="13"/>
      <name val="Palatino Linotype"/>
      <family val="1"/>
    </font>
    <font>
      <sz val="16"/>
      <name val="Palatino Linotype"/>
      <family val="1"/>
    </font>
    <font>
      <b/>
      <sz val="14"/>
      <name val="Palatino Linotype"/>
      <family val="1"/>
    </font>
    <font>
      <sz val="10"/>
      <name val="Palatino Linotype"/>
      <family val="1"/>
    </font>
    <font>
      <b/>
      <sz val="14"/>
      <color theme="0"/>
      <name val="Palatino Linotype"/>
      <family val="1"/>
    </font>
    <font>
      <sz val="12"/>
      <name val="Palatino Linotype"/>
      <family val="1"/>
    </font>
    <font>
      <b/>
      <sz val="11"/>
      <name val="Palatino Linotype"/>
      <family val="1"/>
    </font>
    <font>
      <b/>
      <sz val="10"/>
      <name val="Palatino Linotype"/>
      <family val="1"/>
    </font>
    <font>
      <b/>
      <sz val="13"/>
      <name val="Palatino Linotype"/>
      <family val="1"/>
    </font>
    <font>
      <sz val="14"/>
      <color theme="1"/>
      <name val="Palatino Linotype"/>
      <family val="1"/>
    </font>
    <font>
      <sz val="12"/>
      <color theme="1"/>
      <name val="Palatino Linotype"/>
      <family val="1"/>
    </font>
    <font>
      <b/>
      <sz val="16"/>
      <name val="Palatino Linotype"/>
      <family val="1"/>
    </font>
    <font>
      <b/>
      <sz val="14"/>
      <color rgb="FF0000FF"/>
      <name val="Arial"/>
      <family val="2"/>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499984740745262"/>
        <bgColor indexed="64"/>
      </patternFill>
    </fill>
  </fills>
  <borders count="42">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7">
    <xf numFmtId="0" fontId="0" fillId="0" borderId="0" xfId="0"/>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wrapText="1"/>
    </xf>
    <xf numFmtId="41" fontId="2" fillId="0" borderId="0" xfId="0" applyNumberFormat="1" applyFont="1" applyAlignment="1">
      <alignment vertical="center" wrapText="1"/>
    </xf>
    <xf numFmtId="164" fontId="5" fillId="0" borderId="0" xfId="1" applyNumberFormat="1" applyFont="1" applyBorder="1" applyAlignment="1">
      <alignment wrapText="1"/>
    </xf>
    <xf numFmtId="164" fontId="5" fillId="0" borderId="0" xfId="1" applyNumberFormat="1" applyFont="1" applyBorder="1" applyAlignment="1">
      <alignment horizontal="left" vertical="center" wrapText="1"/>
    </xf>
    <xf numFmtId="164" fontId="5" fillId="0" borderId="0" xfId="1" applyNumberFormat="1" applyFont="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4" fontId="2" fillId="0" borderId="0" xfId="1" applyNumberFormat="1" applyFont="1" applyBorder="1" applyAlignment="1">
      <alignment wrapText="1"/>
    </xf>
    <xf numFmtId="164" fontId="2" fillId="0" borderId="0" xfId="1" applyNumberFormat="1" applyFont="1" applyBorder="1" applyAlignment="1">
      <alignment horizontal="left" vertical="center" wrapText="1"/>
    </xf>
    <xf numFmtId="164" fontId="2" fillId="0" borderId="0" xfId="1" applyNumberFormat="1" applyFont="1" applyBorder="1" applyAlignment="1">
      <alignment vertical="center" wrapText="1"/>
    </xf>
    <xf numFmtId="164" fontId="2" fillId="0" borderId="0" xfId="0" applyNumberFormat="1" applyFont="1" applyAlignment="1">
      <alignment vertical="center" wrapText="1"/>
    </xf>
    <xf numFmtId="43" fontId="2" fillId="0" borderId="0" xfId="1" applyFont="1" applyBorder="1" applyAlignment="1">
      <alignment vertical="center" wrapText="1"/>
    </xf>
    <xf numFmtId="164" fontId="2" fillId="0" borderId="0" xfId="0" applyNumberFormat="1" applyFont="1" applyAlignment="1">
      <alignment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43"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43" fontId="12" fillId="0" borderId="0" xfId="1" applyFont="1" applyAlignment="1">
      <alignment horizontal="left"/>
    </xf>
    <xf numFmtId="43" fontId="9" fillId="0" borderId="0" xfId="1" applyFont="1" applyAlignment="1">
      <alignment horizontal="left" indent="3"/>
    </xf>
    <xf numFmtId="43" fontId="12" fillId="0" borderId="0" xfId="1" applyFont="1" applyBorder="1" applyAlignment="1">
      <alignment horizontal="left"/>
    </xf>
    <xf numFmtId="43" fontId="9" fillId="0" borderId="0" xfId="1" applyFont="1" applyBorder="1" applyAlignment="1">
      <alignment horizontal="left" indent="3"/>
    </xf>
    <xf numFmtId="0" fontId="15" fillId="0" borderId="0" xfId="0" applyFont="1" applyAlignment="1">
      <alignment vertical="center"/>
    </xf>
    <xf numFmtId="43"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5" fontId="12" fillId="0" borderId="0" xfId="1" applyNumberFormat="1" applyFont="1" applyBorder="1" applyAlignment="1">
      <alignment horizontal="right"/>
    </xf>
    <xf numFmtId="165" fontId="9" fillId="0" borderId="0" xfId="1" applyNumberFormat="1" applyFont="1" applyAlignment="1">
      <alignment horizontal="right"/>
    </xf>
    <xf numFmtId="0" fontId="8" fillId="0" borderId="0" xfId="0" applyFont="1" applyAlignment="1">
      <alignment horizontal="left" vertical="center"/>
    </xf>
    <xf numFmtId="41"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43" fontId="2" fillId="0" borderId="0" xfId="1" applyFont="1" applyAlignment="1">
      <alignment vertical="center"/>
    </xf>
    <xf numFmtId="41" fontId="21" fillId="0" borderId="0" xfId="0" applyNumberFormat="1" applyFont="1" applyAlignment="1">
      <alignment vertical="center"/>
    </xf>
    <xf numFmtId="43" fontId="23" fillId="0" borderId="0" xfId="1" applyFont="1" applyBorder="1" applyAlignment="1">
      <alignment vertical="center"/>
    </xf>
    <xf numFmtId="164" fontId="2" fillId="0" borderId="0" xfId="0" applyNumberFormat="1" applyFont="1" applyAlignment="1">
      <alignment vertical="center"/>
    </xf>
    <xf numFmtId="164" fontId="3" fillId="0" borderId="3" xfId="1" applyNumberFormat="1" applyFont="1" applyBorder="1" applyAlignment="1">
      <alignment vertical="center"/>
    </xf>
    <xf numFmtId="41"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41" fontId="24" fillId="0" borderId="0" xfId="0" applyNumberFormat="1" applyFont="1" applyAlignment="1">
      <alignment vertical="center"/>
    </xf>
    <xf numFmtId="0" fontId="24" fillId="0" borderId="0" xfId="0" applyFont="1" applyAlignment="1">
      <alignment horizontal="left" vertical="center"/>
    </xf>
    <xf numFmtId="164" fontId="3" fillId="0" borderId="4" xfId="1" applyNumberFormat="1" applyFont="1" applyFill="1" applyBorder="1" applyAlignment="1">
      <alignment vertical="center"/>
    </xf>
    <xf numFmtId="164"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4" fontId="24" fillId="0" borderId="0" xfId="1" applyNumberFormat="1" applyFont="1" applyFill="1" applyBorder="1" applyAlignment="1">
      <alignment vertical="center"/>
    </xf>
    <xf numFmtId="9" fontId="2" fillId="0" borderId="0" xfId="2" applyFont="1" applyBorder="1" applyAlignment="1">
      <alignment vertical="center"/>
    </xf>
    <xf numFmtId="41" fontId="3" fillId="0" borderId="0" xfId="0" applyNumberFormat="1" applyFont="1" applyAlignment="1">
      <alignment vertical="center"/>
    </xf>
    <xf numFmtId="41" fontId="3" fillId="0" borderId="4" xfId="0" applyNumberFormat="1" applyFont="1" applyBorder="1" applyAlignment="1">
      <alignment vertical="center"/>
    </xf>
    <xf numFmtId="166"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5" fontId="28" fillId="0" borderId="0" xfId="1" applyNumberFormat="1" applyFont="1" applyAlignment="1">
      <alignment horizontal="right"/>
    </xf>
    <xf numFmtId="43" fontId="28" fillId="0" borderId="0" xfId="1" applyFont="1" applyAlignment="1">
      <alignment horizontal="center"/>
    </xf>
    <xf numFmtId="0" fontId="28" fillId="0" borderId="0" xfId="0" applyFont="1" applyAlignment="1">
      <alignment horizontal="center"/>
    </xf>
    <xf numFmtId="0" fontId="29" fillId="0" borderId="0" xfId="0" applyFont="1"/>
    <xf numFmtId="43" fontId="30" fillId="0" borderId="0" xfId="1" applyFont="1" applyFill="1" applyBorder="1" applyAlignment="1">
      <alignment vertical="center"/>
    </xf>
    <xf numFmtId="43" fontId="0" fillId="0" borderId="0" xfId="1" applyFont="1" applyFill="1" applyBorder="1" applyAlignment="1">
      <alignment vertical="center"/>
    </xf>
    <xf numFmtId="41" fontId="3" fillId="3" borderId="3" xfId="0" applyNumberFormat="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41" fontId="0" fillId="0" borderId="0" xfId="0" applyNumberFormat="1" applyAlignment="1">
      <alignment vertical="center"/>
    </xf>
    <xf numFmtId="41" fontId="3" fillId="0" borderId="1" xfId="0" applyNumberFormat="1" applyFont="1" applyBorder="1" applyAlignment="1">
      <alignment vertical="center"/>
    </xf>
    <xf numFmtId="43" fontId="0" fillId="0" borderId="0" xfId="1" applyFont="1" applyBorder="1" applyAlignment="1">
      <alignment vertical="center"/>
    </xf>
    <xf numFmtId="41" fontId="31" fillId="0" borderId="0" xfId="0" applyNumberFormat="1" applyFont="1" applyAlignment="1">
      <alignment horizontal="left" vertical="center"/>
    </xf>
    <xf numFmtId="0" fontId="24" fillId="0" borderId="0" xfId="0" applyFont="1" applyAlignment="1">
      <alignment vertical="center" wrapText="1"/>
    </xf>
    <xf numFmtId="41" fontId="24" fillId="0" borderId="0" xfId="0" applyNumberFormat="1" applyFont="1"/>
    <xf numFmtId="41" fontId="24" fillId="0" borderId="0" xfId="0" applyNumberFormat="1" applyFont="1" applyAlignment="1">
      <alignment horizontal="left" vertical="center" indent="5"/>
    </xf>
    <xf numFmtId="0" fontId="3" fillId="0" borderId="0" xfId="0" applyFont="1" applyAlignment="1">
      <alignment horizontal="left" vertical="top"/>
    </xf>
    <xf numFmtId="41" fontId="32" fillId="0" borderId="0" xfId="0" applyNumberFormat="1" applyFont="1" applyAlignment="1">
      <alignment horizontal="left" vertical="center"/>
    </xf>
    <xf numFmtId="164" fontId="30" fillId="0" borderId="1" xfId="1" applyNumberFormat="1" applyFont="1" applyFill="1" applyBorder="1" applyAlignment="1"/>
    <xf numFmtId="41" fontId="30" fillId="0" borderId="0" xfId="0" applyNumberFormat="1" applyFont="1" applyAlignment="1">
      <alignment horizontal="left" vertical="center" indent="5"/>
    </xf>
    <xf numFmtId="0" fontId="24" fillId="0" borderId="0" xfId="0" applyFont="1"/>
    <xf numFmtId="164" fontId="24" fillId="0" borderId="0" xfId="1" applyNumberFormat="1" applyFont="1" applyFill="1" applyBorder="1" applyAlignment="1"/>
    <xf numFmtId="41" fontId="3" fillId="4" borderId="3" xfId="0" applyNumberFormat="1" applyFont="1" applyFill="1" applyBorder="1" applyAlignment="1">
      <alignment vertical="center"/>
    </xf>
    <xf numFmtId="41"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41"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43" fontId="2" fillId="0" borderId="0" xfId="1" applyFont="1" applyBorder="1" applyAlignment="1">
      <alignment vertical="center"/>
    </xf>
    <xf numFmtId="43" fontId="21" fillId="0" borderId="0" xfId="1" applyFont="1" applyBorder="1" applyAlignment="1">
      <alignment vertical="center"/>
    </xf>
    <xf numFmtId="43" fontId="9" fillId="0" borderId="0" xfId="1" applyFont="1" applyBorder="1" applyAlignment="1">
      <alignment wrapText="1"/>
    </xf>
    <xf numFmtId="165"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43" fontId="22" fillId="0" borderId="0" xfId="1" applyFont="1" applyAlignment="1">
      <alignment vertical="center"/>
    </xf>
    <xf numFmtId="41" fontId="7" fillId="0" borderId="0" xfId="0" applyNumberFormat="1" applyFont="1" applyAlignment="1">
      <alignment horizontal="left" vertical="center"/>
    </xf>
    <xf numFmtId="164" fontId="21" fillId="0" borderId="0" xfId="1" applyNumberFormat="1" applyFont="1" applyBorder="1" applyAlignment="1">
      <alignment vertical="center"/>
    </xf>
    <xf numFmtId="41" fontId="2" fillId="0" borderId="0" xfId="0" applyNumberFormat="1" applyFont="1" applyAlignment="1">
      <alignment horizontal="left" vertical="center"/>
    </xf>
    <xf numFmtId="0" fontId="2" fillId="0" borderId="0" xfId="0" applyFont="1"/>
    <xf numFmtId="164" fontId="21" fillId="0" borderId="0" xfId="0" applyNumberFormat="1" applyFont="1"/>
    <xf numFmtId="41" fontId="2" fillId="0" borderId="0" xfId="0" applyNumberFormat="1" applyFont="1"/>
    <xf numFmtId="0" fontId="5" fillId="0" borderId="0" xfId="0" applyFont="1" applyAlignment="1">
      <alignment horizontal="left" vertical="top"/>
    </xf>
    <xf numFmtId="164" fontId="16" fillId="0" borderId="0" xfId="0" applyNumberFormat="1" applyFont="1" applyAlignment="1">
      <alignment vertical="center"/>
    </xf>
    <xf numFmtId="41"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horizontal="left" vertical="center"/>
    </xf>
    <xf numFmtId="164" fontId="21" fillId="0" borderId="1" xfId="0" applyNumberFormat="1" applyFont="1" applyBorder="1"/>
    <xf numFmtId="43" fontId="0" fillId="0" borderId="0" xfId="0" applyNumberFormat="1"/>
    <xf numFmtId="164" fontId="21" fillId="0" borderId="0" xfId="0" applyNumberFormat="1" applyFont="1" applyAlignment="1">
      <alignment vertical="center"/>
    </xf>
    <xf numFmtId="41" fontId="21" fillId="0" borderId="0" xfId="0" applyNumberFormat="1" applyFont="1"/>
    <xf numFmtId="43" fontId="20" fillId="0" borderId="0" xfId="1" applyFont="1" applyBorder="1" applyAlignment="1">
      <alignment vertical="center"/>
    </xf>
    <xf numFmtId="0" fontId="2" fillId="0" borderId="0" xfId="0" applyFont="1" applyAlignment="1">
      <alignment horizontal="justify" vertical="center"/>
    </xf>
    <xf numFmtId="41" fontId="16" fillId="0" borderId="0" xfId="0" applyNumberFormat="1" applyFont="1" applyAlignment="1">
      <alignment vertical="center"/>
    </xf>
    <xf numFmtId="43" fontId="0" fillId="0" borderId="0" xfId="1" applyFont="1" applyBorder="1"/>
    <xf numFmtId="0" fontId="35" fillId="0" borderId="0" xfId="0" applyFont="1" applyAlignment="1">
      <alignment horizontal="left" vertical="center"/>
    </xf>
    <xf numFmtId="41" fontId="21" fillId="0" borderId="1" xfId="0" applyNumberFormat="1" applyFont="1" applyBorder="1" applyAlignment="1">
      <alignment vertical="center"/>
    </xf>
    <xf numFmtId="41" fontId="0" fillId="0" borderId="0" xfId="0" applyNumberFormat="1"/>
    <xf numFmtId="164"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43" fontId="24" fillId="0" borderId="0" xfId="1" applyFont="1" applyAlignment="1">
      <alignment wrapText="1"/>
    </xf>
    <xf numFmtId="164" fontId="37" fillId="0" borderId="2" xfId="1" applyNumberFormat="1" applyFont="1" applyBorder="1" applyAlignment="1">
      <alignment wrapText="1"/>
    </xf>
    <xf numFmtId="164"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4" fontId="38" fillId="0" borderId="0" xfId="1" applyNumberFormat="1" applyFont="1" applyAlignment="1">
      <alignment wrapText="1"/>
    </xf>
    <xf numFmtId="164" fontId="38" fillId="0" borderId="0" xfId="0" applyNumberFormat="1" applyFont="1" applyAlignment="1">
      <alignment wrapText="1"/>
    </xf>
    <xf numFmtId="164"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43"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43" fontId="40" fillId="0" borderId="0" xfId="1" applyFont="1" applyAlignment="1">
      <alignment wrapText="1"/>
    </xf>
    <xf numFmtId="43" fontId="40" fillId="0" borderId="0" xfId="1" applyFont="1" applyBorder="1" applyAlignment="1">
      <alignment wrapText="1"/>
    </xf>
    <xf numFmtId="43" fontId="0" fillId="0" borderId="0" xfId="1" applyFont="1"/>
    <xf numFmtId="164" fontId="39" fillId="0" borderId="0" xfId="1" applyNumberFormat="1" applyFont="1" applyAlignment="1">
      <alignment wrapText="1"/>
    </xf>
    <xf numFmtId="164" fontId="39" fillId="0" borderId="2" xfId="1" applyNumberFormat="1" applyFont="1" applyFill="1" applyBorder="1" applyAlignment="1">
      <alignment wrapText="1"/>
    </xf>
    <xf numFmtId="164" fontId="40" fillId="0" borderId="0" xfId="1" applyNumberFormat="1" applyFont="1" applyFill="1" applyAlignment="1">
      <alignment wrapText="1"/>
    </xf>
    <xf numFmtId="164" fontId="40" fillId="0" borderId="0" xfId="1" applyNumberFormat="1" applyFont="1" applyAlignment="1">
      <alignment wrapText="1"/>
    </xf>
    <xf numFmtId="164" fontId="40" fillId="0" borderId="0" xfId="1" applyNumberFormat="1" applyFont="1" applyFill="1" applyAlignment="1">
      <alignment vertical="top" wrapText="1"/>
    </xf>
    <xf numFmtId="164" fontId="39" fillId="0" borderId="0" xfId="0" applyNumberFormat="1" applyFont="1" applyAlignment="1">
      <alignment horizontal="left" vertical="top" wrapText="1"/>
    </xf>
    <xf numFmtId="43" fontId="38" fillId="0" borderId="0" xfId="1" applyFont="1" applyBorder="1" applyAlignment="1">
      <alignment wrapText="1"/>
    </xf>
    <xf numFmtId="43"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4" fontId="37" fillId="0" borderId="2" xfId="1" applyNumberFormat="1" applyFont="1" applyFill="1" applyBorder="1" applyAlignment="1">
      <alignment wrapText="1"/>
    </xf>
    <xf numFmtId="164" fontId="37" fillId="0" borderId="0" xfId="1" applyNumberFormat="1" applyFont="1" applyFill="1" applyAlignment="1">
      <alignment wrapText="1"/>
    </xf>
    <xf numFmtId="164" fontId="0" fillId="0" borderId="0" xfId="0" applyNumberFormat="1"/>
    <xf numFmtId="0" fontId="37" fillId="0" borderId="0" xfId="0" applyFont="1" applyAlignment="1">
      <alignment horizontal="left" vertical="top" wrapText="1"/>
    </xf>
    <xf numFmtId="164" fontId="42" fillId="0" borderId="0" xfId="0" applyNumberFormat="1" applyFont="1" applyAlignment="1">
      <alignment wrapText="1"/>
    </xf>
    <xf numFmtId="164" fontId="37" fillId="0" borderId="0" xfId="1" applyNumberFormat="1" applyFont="1" applyBorder="1" applyAlignment="1">
      <alignment wrapText="1"/>
    </xf>
    <xf numFmtId="164" fontId="39" fillId="0" borderId="0" xfId="0" applyNumberFormat="1" applyFont="1" applyAlignment="1">
      <alignment wrapText="1"/>
    </xf>
    <xf numFmtId="164" fontId="40" fillId="0" borderId="0" xfId="0" applyNumberFormat="1" applyFont="1" applyAlignment="1">
      <alignment horizontal="left" vertical="top" wrapText="1"/>
    </xf>
    <xf numFmtId="0" fontId="40" fillId="0" borderId="0" xfId="0" applyFont="1" applyAlignment="1">
      <alignment horizontal="left" vertical="top"/>
    </xf>
    <xf numFmtId="164" fontId="31" fillId="0" borderId="0" xfId="1" applyNumberFormat="1" applyFont="1" applyFill="1" applyBorder="1" applyAlignment="1"/>
    <xf numFmtId="0" fontId="38" fillId="0" borderId="0" xfId="0" applyFont="1" applyAlignment="1">
      <alignment horizontal="left" vertical="top"/>
    </xf>
    <xf numFmtId="43" fontId="40" fillId="0" borderId="0" xfId="1" applyFont="1" applyAlignment="1">
      <alignment vertical="top" wrapText="1"/>
    </xf>
    <xf numFmtId="164" fontId="43" fillId="0" borderId="0" xfId="1" applyNumberFormat="1" applyFont="1" applyBorder="1" applyAlignment="1">
      <alignment vertical="top" wrapText="1"/>
    </xf>
    <xf numFmtId="164" fontId="40" fillId="0" borderId="0" xfId="1" applyNumberFormat="1" applyFont="1" applyAlignment="1">
      <alignment vertical="top" wrapText="1"/>
    </xf>
    <xf numFmtId="164" fontId="39" fillId="0" borderId="2" xfId="1" applyNumberFormat="1" applyFont="1" applyBorder="1" applyAlignment="1">
      <alignment vertical="top" wrapText="1"/>
    </xf>
    <xf numFmtId="0" fontId="38" fillId="0" borderId="0" xfId="0" applyFont="1" applyAlignment="1">
      <alignment vertical="top" wrapText="1"/>
    </xf>
    <xf numFmtId="164" fontId="37" fillId="0" borderId="5" xfId="1" applyNumberFormat="1" applyFont="1" applyBorder="1" applyAlignment="1">
      <alignment horizontal="center" vertical="top" wrapText="1"/>
    </xf>
    <xf numFmtId="164" fontId="39" fillId="0" borderId="0" xfId="1" applyNumberFormat="1" applyFont="1" applyBorder="1" applyAlignment="1">
      <alignment vertical="top" wrapText="1"/>
    </xf>
    <xf numFmtId="43" fontId="39" fillId="0" borderId="0" xfId="1" applyFont="1" applyAlignment="1">
      <alignment vertical="top" wrapText="1"/>
    </xf>
    <xf numFmtId="164" fontId="44" fillId="0" borderId="2" xfId="1" applyNumberFormat="1" applyFont="1" applyBorder="1"/>
    <xf numFmtId="0" fontId="37" fillId="0" borderId="0" xfId="0" applyFont="1" applyAlignment="1">
      <alignment horizontal="center"/>
    </xf>
    <xf numFmtId="164" fontId="37" fillId="0" borderId="0" xfId="1" applyNumberFormat="1" applyFont="1" applyBorder="1"/>
    <xf numFmtId="0" fontId="38" fillId="0" borderId="0" xfId="0" applyFont="1"/>
    <xf numFmtId="164" fontId="45" fillId="0" borderId="0" xfId="1" applyNumberFormat="1" applyFont="1"/>
    <xf numFmtId="0" fontId="45" fillId="0" borderId="0" xfId="0" applyFont="1" applyAlignment="1">
      <alignment horizontal="left"/>
    </xf>
    <xf numFmtId="0" fontId="46" fillId="0" borderId="0" xfId="0" applyFont="1" applyAlignment="1">
      <alignment horizontal="left" vertical="top" wrapText="1"/>
    </xf>
    <xf numFmtId="0" fontId="45" fillId="0" borderId="0" xfId="0" applyFont="1" applyAlignment="1">
      <alignment wrapText="1"/>
    </xf>
    <xf numFmtId="0" fontId="45" fillId="0" borderId="0" xfId="0" applyFont="1"/>
    <xf numFmtId="0" fontId="47" fillId="0" borderId="0" xfId="0" applyFont="1"/>
    <xf numFmtId="0" fontId="37" fillId="0" borderId="0" xfId="0" applyFont="1"/>
    <xf numFmtId="0" fontId="48" fillId="0" borderId="0" xfId="0" applyFont="1" applyAlignment="1">
      <alignment horizontal="left" vertical="top"/>
    </xf>
    <xf numFmtId="164"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43" fontId="50" fillId="0" borderId="0" xfId="1" applyFont="1" applyAlignment="1">
      <alignment wrapText="1"/>
    </xf>
    <xf numFmtId="164"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4"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43" fontId="37" fillId="0" borderId="0" xfId="1" applyFont="1" applyAlignment="1">
      <alignment horizontal="left" vertical="top" wrapText="1"/>
    </xf>
    <xf numFmtId="43" fontId="19" fillId="0" borderId="0" xfId="0" applyNumberFormat="1" applyFont="1"/>
    <xf numFmtId="164" fontId="38" fillId="0" borderId="0" xfId="1" applyNumberFormat="1" applyFont="1" applyFill="1" applyAlignment="1">
      <alignment vertical="center" wrapText="1"/>
    </xf>
    <xf numFmtId="1" fontId="37" fillId="0" borderId="0" xfId="1" applyNumberFormat="1" applyFont="1" applyAlignment="1">
      <alignment horizontal="center" wrapText="1"/>
    </xf>
    <xf numFmtId="43" fontId="38" fillId="0" borderId="0" xfId="1" applyFont="1" applyAlignment="1">
      <alignment horizontal="left" vertical="center" wrapText="1"/>
    </xf>
    <xf numFmtId="164" fontId="37" fillId="0" borderId="0" xfId="1" applyNumberFormat="1" applyFont="1" applyFill="1" applyBorder="1" applyAlignment="1">
      <alignment wrapText="1"/>
    </xf>
    <xf numFmtId="164" fontId="37" fillId="0" borderId="6" xfId="1" applyNumberFormat="1" applyFont="1" applyFill="1" applyBorder="1" applyAlignment="1">
      <alignment wrapText="1"/>
    </xf>
    <xf numFmtId="164"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43" fontId="24" fillId="0" borderId="0" xfId="1" applyFont="1" applyFill="1" applyAlignment="1">
      <alignment wrapText="1"/>
    </xf>
    <xf numFmtId="0" fontId="37" fillId="0" borderId="0" xfId="0" applyFont="1" applyAlignment="1">
      <alignment horizontal="center" vertical="center" wrapText="1"/>
    </xf>
    <xf numFmtId="164" fontId="39" fillId="0" borderId="0" xfId="1" applyNumberFormat="1" applyFont="1" applyFill="1" applyBorder="1" applyAlignment="1">
      <alignment wrapText="1"/>
    </xf>
    <xf numFmtId="164" fontId="39" fillId="0" borderId="0" xfId="1" applyNumberFormat="1" applyFont="1" applyBorder="1" applyAlignment="1">
      <alignment wrapText="1"/>
    </xf>
    <xf numFmtId="0" fontId="48" fillId="0" borderId="7" xfId="0" applyFont="1" applyBorder="1" applyAlignment="1">
      <alignment horizontal="left" vertical="center" wrapText="1"/>
    </xf>
    <xf numFmtId="164" fontId="48" fillId="5" borderId="8" xfId="1" applyNumberFormat="1" applyFont="1" applyFill="1" applyBorder="1" applyAlignment="1">
      <alignment horizontal="center" vertical="center" wrapText="1"/>
    </xf>
    <xf numFmtId="164" fontId="46" fillId="5" borderId="8" xfId="1" applyNumberFormat="1" applyFont="1" applyFill="1" applyBorder="1" applyAlignment="1">
      <alignment horizontal="center" vertical="center" wrapText="1"/>
    </xf>
    <xf numFmtId="164"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4" fontId="49" fillId="0" borderId="10" xfId="1" applyNumberFormat="1" applyFont="1" applyFill="1" applyBorder="1" applyAlignment="1">
      <alignment horizontal="center" vertical="center" wrapText="1"/>
    </xf>
    <xf numFmtId="164" fontId="49" fillId="0" borderId="11" xfId="1" applyNumberFormat="1" applyFont="1" applyFill="1" applyBorder="1" applyAlignment="1">
      <alignment horizontal="center" vertical="center" wrapText="1"/>
    </xf>
    <xf numFmtId="164" fontId="49" fillId="0" borderId="7" xfId="1" applyNumberFormat="1" applyFont="1" applyFill="1" applyBorder="1" applyAlignment="1">
      <alignment vertical="center" wrapText="1"/>
    </xf>
    <xf numFmtId="164" fontId="49" fillId="0" borderId="5" xfId="1" applyNumberFormat="1" applyFont="1" applyFill="1" applyBorder="1" applyAlignment="1">
      <alignment horizontal="center" vertical="center" wrapText="1"/>
    </xf>
    <xf numFmtId="164" fontId="48" fillId="5" borderId="12" xfId="1" applyNumberFormat="1" applyFont="1" applyFill="1" applyBorder="1" applyAlignment="1">
      <alignment horizontal="center" vertical="center" wrapText="1"/>
    </xf>
    <xf numFmtId="43" fontId="48" fillId="0" borderId="12" xfId="1" applyFont="1" applyFill="1" applyBorder="1" applyAlignment="1">
      <alignment horizontal="left" vertical="center" wrapText="1"/>
    </xf>
    <xf numFmtId="164" fontId="49" fillId="0" borderId="14" xfId="1" applyNumberFormat="1" applyFont="1" applyFill="1" applyBorder="1" applyAlignment="1">
      <alignment horizontal="center" vertical="center" wrapText="1"/>
    </xf>
    <xf numFmtId="43" fontId="49" fillId="0" borderId="11" xfId="1" applyFont="1" applyFill="1" applyBorder="1" applyAlignment="1">
      <alignment horizontal="center" vertical="center" wrapText="1"/>
    </xf>
    <xf numFmtId="164"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4" fontId="42" fillId="0" borderId="0" xfId="1" applyNumberFormat="1" applyFont="1" applyAlignment="1">
      <alignment vertical="top" wrapText="1"/>
    </xf>
    <xf numFmtId="0" fontId="40" fillId="2" borderId="0" xfId="0" applyFont="1" applyFill="1"/>
    <xf numFmtId="167" fontId="40" fillId="2" borderId="0" xfId="0" applyNumberFormat="1" applyFont="1" applyFill="1"/>
    <xf numFmtId="43" fontId="9" fillId="0" borderId="0" xfId="1" applyFont="1" applyBorder="1" applyAlignment="1">
      <alignment horizontal="center"/>
    </xf>
    <xf numFmtId="43" fontId="0" fillId="0" borderId="0" xfId="1" applyFont="1" applyAlignment="1">
      <alignment vertical="center"/>
    </xf>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0" borderId="0" xfId="0" applyFont="1" applyAlignment="1">
      <alignment vertical="center" wrapText="1"/>
    </xf>
    <xf numFmtId="43" fontId="2" fillId="0" borderId="0" xfId="0" applyNumberFormat="1" applyFont="1" applyAlignment="1">
      <alignment vertical="center" wrapText="1"/>
    </xf>
    <xf numFmtId="0" fontId="5" fillId="0" borderId="0" xfId="0" applyFont="1" applyAlignment="1">
      <alignment horizontal="left" vertical="center" wrapText="1"/>
    </xf>
    <xf numFmtId="164" fontId="3" fillId="0" borderId="0" xfId="1" applyNumberFormat="1" applyFont="1" applyAlignment="1">
      <alignment vertical="center"/>
    </xf>
    <xf numFmtId="0" fontId="40" fillId="0" borderId="0" xfId="0" applyFont="1" applyAlignment="1">
      <alignment vertical="center" wrapText="1"/>
    </xf>
    <xf numFmtId="4" fontId="40" fillId="0" borderId="0" xfId="0" applyNumberFormat="1" applyFont="1" applyAlignment="1">
      <alignment vertical="center" wrapText="1"/>
    </xf>
    <xf numFmtId="164" fontId="40" fillId="0" borderId="0" xfId="1" applyNumberFormat="1" applyFont="1" applyAlignment="1">
      <alignment vertical="center" wrapText="1"/>
    </xf>
    <xf numFmtId="164" fontId="40" fillId="0" borderId="0" xfId="1" applyNumberFormat="1" applyFont="1" applyFill="1" applyAlignment="1">
      <alignment vertical="center" wrapText="1"/>
    </xf>
    <xf numFmtId="43" fontId="0" fillId="0" borderId="0" xfId="0" applyNumberFormat="1" applyAlignment="1">
      <alignment vertical="center"/>
    </xf>
    <xf numFmtId="164" fontId="30" fillId="0" borderId="0" xfId="1" applyNumberFormat="1" applyFont="1" applyAlignment="1">
      <alignment vertical="center"/>
    </xf>
    <xf numFmtId="0" fontId="17" fillId="0" borderId="0" xfId="0" applyFont="1" applyAlignment="1">
      <alignment vertical="center"/>
    </xf>
    <xf numFmtId="43" fontId="5" fillId="0" borderId="0" xfId="1" applyFont="1" applyBorder="1" applyAlignment="1">
      <alignment vertical="center" wrapText="1"/>
    </xf>
    <xf numFmtId="43" fontId="40" fillId="0" borderId="0" xfId="1" applyFont="1" applyFill="1" applyAlignment="1">
      <alignment wrapText="1"/>
    </xf>
    <xf numFmtId="164" fontId="6" fillId="0" borderId="0" xfId="1" applyNumberFormat="1" applyFont="1" applyBorder="1" applyAlignment="1">
      <alignment wrapText="1"/>
    </xf>
    <xf numFmtId="164" fontId="6" fillId="0" borderId="0" xfId="1" applyNumberFormat="1" applyFont="1" applyBorder="1" applyAlignment="1">
      <alignment vertical="center" wrapText="1"/>
    </xf>
    <xf numFmtId="168" fontId="49" fillId="0" borderId="11" xfId="1" applyNumberFormat="1" applyFont="1" applyFill="1" applyBorder="1" applyAlignment="1">
      <alignment horizontal="center" vertical="center" wrapText="1"/>
    </xf>
    <xf numFmtId="164" fontId="49" fillId="0" borderId="12" xfId="1" applyNumberFormat="1" applyFont="1" applyFill="1" applyBorder="1" applyAlignment="1">
      <alignment horizontal="center" vertical="center" wrapText="1"/>
    </xf>
    <xf numFmtId="164" fontId="16" fillId="0" borderId="2" xfId="1" applyNumberFormat="1" applyFont="1" applyFill="1" applyBorder="1" applyAlignment="1">
      <alignment vertical="center"/>
    </xf>
    <xf numFmtId="164" fontId="21" fillId="0" borderId="0" xfId="1" applyNumberFormat="1" applyFont="1" applyFill="1" applyBorder="1" applyAlignment="1">
      <alignment vertical="center"/>
    </xf>
    <xf numFmtId="164" fontId="21" fillId="0" borderId="0" xfId="1" applyNumberFormat="1" applyFont="1"/>
    <xf numFmtId="164" fontId="21" fillId="0" borderId="0" xfId="1" applyNumberFormat="1" applyFont="1" applyAlignment="1">
      <alignment vertical="center"/>
    </xf>
    <xf numFmtId="0" fontId="18" fillId="0" borderId="0" xfId="0" applyFont="1" applyAlignment="1">
      <alignment vertical="center"/>
    </xf>
    <xf numFmtId="0" fontId="26" fillId="0" borderId="0" xfId="0" applyFont="1" applyAlignment="1">
      <alignment vertical="center"/>
    </xf>
    <xf numFmtId="43" fontId="24" fillId="0" borderId="0" xfId="1" applyFont="1" applyAlignment="1">
      <alignment vertical="center"/>
    </xf>
    <xf numFmtId="43" fontId="48" fillId="5" borderId="7" xfId="1" applyFont="1" applyFill="1" applyBorder="1" applyAlignment="1">
      <alignment horizontal="center" vertical="center" wrapText="1"/>
    </xf>
    <xf numFmtId="43" fontId="60" fillId="2" borderId="0" xfId="1" applyFont="1" applyFill="1"/>
    <xf numFmtId="43" fontId="61" fillId="0" borderId="0" xfId="1" applyFont="1"/>
    <xf numFmtId="43" fontId="62" fillId="0" borderId="0" xfId="1" applyFont="1" applyAlignment="1">
      <alignment horizontal="center" vertical="center"/>
    </xf>
    <xf numFmtId="43" fontId="63" fillId="0" borderId="0" xfId="1" applyFont="1" applyAlignment="1">
      <alignment horizontal="center" vertical="center"/>
    </xf>
    <xf numFmtId="43" fontId="60" fillId="0" borderId="0" xfId="1" applyFont="1" applyAlignment="1">
      <alignment horizontal="center" vertical="center"/>
    </xf>
    <xf numFmtId="43" fontId="65" fillId="0" borderId="0" xfId="1" applyFont="1" applyAlignment="1">
      <alignment horizontal="center" vertical="center"/>
    </xf>
    <xf numFmtId="43" fontId="62" fillId="2" borderId="17" xfId="1" applyFont="1" applyFill="1" applyBorder="1" applyAlignment="1">
      <alignment horizontal="center" vertical="top" wrapText="1"/>
    </xf>
    <xf numFmtId="43" fontId="62" fillId="2" borderId="16" xfId="1" applyFont="1" applyFill="1" applyBorder="1" applyAlignment="1">
      <alignment horizontal="center" vertical="center" wrapText="1"/>
    </xf>
    <xf numFmtId="43" fontId="60" fillId="2" borderId="0" xfId="1" applyFont="1" applyFill="1" applyAlignment="1">
      <alignment vertical="top"/>
    </xf>
    <xf numFmtId="43" fontId="66" fillId="0" borderId="0" xfId="1" applyFont="1" applyAlignment="1">
      <alignment vertical="top"/>
    </xf>
    <xf numFmtId="49" fontId="67" fillId="6" borderId="18" xfId="1" applyNumberFormat="1" applyFont="1" applyFill="1" applyBorder="1" applyAlignment="1">
      <alignment horizontal="center" vertical="center" wrapText="1"/>
    </xf>
    <xf numFmtId="43" fontId="67" fillId="6" borderId="19" xfId="1" applyFont="1" applyFill="1" applyBorder="1" applyAlignment="1">
      <alignment vertical="center" wrapText="1"/>
    </xf>
    <xf numFmtId="43" fontId="67" fillId="6" borderId="19" xfId="1" applyFont="1" applyFill="1" applyBorder="1" applyAlignment="1">
      <alignment horizontal="center" vertical="center" wrapText="1"/>
    </xf>
    <xf numFmtId="43" fontId="67" fillId="6" borderId="20" xfId="1" applyFont="1" applyFill="1" applyBorder="1" applyAlignment="1">
      <alignment horizontal="center" vertical="center" wrapText="1"/>
    </xf>
    <xf numFmtId="43" fontId="67" fillId="6" borderId="21" xfId="1" applyFont="1" applyFill="1" applyBorder="1" applyAlignment="1">
      <alignment horizontal="center" vertical="center" wrapText="1"/>
    </xf>
    <xf numFmtId="43" fontId="68" fillId="0" borderId="0" xfId="1" applyFont="1" applyAlignment="1">
      <alignment vertical="center"/>
    </xf>
    <xf numFmtId="43" fontId="62" fillId="2" borderId="22" xfId="1" applyFont="1" applyFill="1" applyBorder="1" applyAlignment="1">
      <alignment horizontal="center" vertical="center" wrapText="1"/>
    </xf>
    <xf numFmtId="43" fontId="63" fillId="2" borderId="23" xfId="1" applyFont="1" applyFill="1" applyBorder="1" applyAlignment="1">
      <alignment vertical="center" wrapText="1"/>
    </xf>
    <xf numFmtId="43" fontId="68" fillId="0" borderId="23" xfId="1" applyFont="1" applyFill="1" applyBorder="1" applyAlignment="1">
      <alignment horizontal="center" vertical="center" wrapText="1"/>
    </xf>
    <xf numFmtId="43" fontId="68" fillId="2" borderId="20" xfId="1" applyFont="1" applyFill="1" applyBorder="1" applyAlignment="1">
      <alignment horizontal="center" vertical="center" wrapText="1"/>
    </xf>
    <xf numFmtId="43" fontId="68" fillId="2" borderId="24" xfId="1" applyFont="1" applyFill="1" applyBorder="1" applyAlignment="1">
      <alignment horizontal="center" vertical="center" wrapText="1"/>
    </xf>
    <xf numFmtId="43" fontId="69" fillId="2" borderId="0" xfId="1" applyFont="1" applyFill="1"/>
    <xf numFmtId="43" fontId="68" fillId="2" borderId="25" xfId="1" applyFont="1" applyFill="1" applyBorder="1" applyAlignment="1">
      <alignment horizontal="center" vertical="top" wrapText="1"/>
    </xf>
    <xf numFmtId="43" fontId="68" fillId="2" borderId="24" xfId="1" applyFont="1" applyFill="1" applyBorder="1" applyAlignment="1">
      <alignment horizontal="center" vertical="top" wrapText="1"/>
    </xf>
    <xf numFmtId="43" fontId="68" fillId="2" borderId="7" xfId="1" applyFont="1" applyFill="1" applyBorder="1" applyAlignment="1">
      <alignment horizontal="center" vertical="center" wrapText="1"/>
    </xf>
    <xf numFmtId="43" fontId="61" fillId="2" borderId="0" xfId="1" applyFont="1" applyFill="1"/>
    <xf numFmtId="43" fontId="62" fillId="2" borderId="26" xfId="1" applyFont="1" applyFill="1" applyBorder="1" applyAlignment="1">
      <alignment horizontal="center" vertical="center" wrapText="1"/>
    </xf>
    <xf numFmtId="43" fontId="69" fillId="2" borderId="0" xfId="1" applyFont="1" applyFill="1" applyAlignment="1">
      <alignment vertical="center"/>
    </xf>
    <xf numFmtId="49" fontId="67" fillId="6" borderId="7" xfId="1" applyNumberFormat="1" applyFont="1" applyFill="1" applyBorder="1" applyAlignment="1">
      <alignment horizontal="center" vertical="center"/>
    </xf>
    <xf numFmtId="43" fontId="67" fillId="6" borderId="30" xfId="1" applyFont="1" applyFill="1" applyBorder="1" applyAlignment="1">
      <alignment horizontal="center" vertical="center" wrapText="1"/>
    </xf>
    <xf numFmtId="43" fontId="67" fillId="6" borderId="31" xfId="1" applyFont="1" applyFill="1" applyBorder="1" applyAlignment="1">
      <alignment horizontal="center" vertical="center" wrapText="1"/>
    </xf>
    <xf numFmtId="43" fontId="71" fillId="2" borderId="0" xfId="1" applyFont="1" applyFill="1" applyAlignment="1">
      <alignment vertical="center"/>
    </xf>
    <xf numFmtId="49" fontId="65" fillId="2" borderId="32" xfId="1" applyNumberFormat="1" applyFont="1" applyFill="1" applyBorder="1" applyAlignment="1">
      <alignment horizontal="center" vertical="top" wrapText="1"/>
    </xf>
    <xf numFmtId="43" fontId="60" fillId="2" borderId="32" xfId="1" applyFont="1" applyFill="1" applyBorder="1" applyAlignment="1">
      <alignment horizontal="left" vertical="top" wrapText="1"/>
    </xf>
    <xf numFmtId="43" fontId="72" fillId="0" borderId="33" xfId="1" applyFont="1" applyBorder="1"/>
    <xf numFmtId="43" fontId="60" fillId="2" borderId="20" xfId="1" applyFont="1" applyFill="1" applyBorder="1" applyAlignment="1">
      <alignment horizontal="center" vertical="top" wrapText="1"/>
    </xf>
    <xf numFmtId="43" fontId="60" fillId="2" borderId="24" xfId="1" applyFont="1" applyFill="1" applyBorder="1" applyAlignment="1">
      <alignment horizontal="center" vertical="top" wrapText="1"/>
    </xf>
    <xf numFmtId="49" fontId="62" fillId="2" borderId="34" xfId="1" applyNumberFormat="1" applyFont="1" applyFill="1" applyBorder="1" applyAlignment="1">
      <alignment horizontal="center" vertical="top" wrapText="1"/>
    </xf>
    <xf numFmtId="43" fontId="63" fillId="2" borderId="34" xfId="1" applyFont="1" applyFill="1" applyBorder="1" applyAlignment="1">
      <alignment horizontal="left" vertical="top" wrapText="1"/>
    </xf>
    <xf numFmtId="43" fontId="73" fillId="0" borderId="33" xfId="1" applyFont="1" applyBorder="1"/>
    <xf numFmtId="43" fontId="68" fillId="2" borderId="20" xfId="1" applyFont="1" applyFill="1" applyBorder="1" applyAlignment="1">
      <alignment horizontal="center" vertical="top" wrapText="1"/>
    </xf>
    <xf numFmtId="43" fontId="68" fillId="2" borderId="35" xfId="1" applyFont="1" applyFill="1" applyBorder="1" applyAlignment="1">
      <alignment horizontal="center" vertical="top" wrapText="1"/>
    </xf>
    <xf numFmtId="43" fontId="68" fillId="0" borderId="35" xfId="1" applyFont="1" applyFill="1" applyBorder="1" applyAlignment="1">
      <alignment horizontal="center" vertical="top" wrapText="1"/>
    </xf>
    <xf numFmtId="43" fontId="68" fillId="2" borderId="33" xfId="1" applyFont="1" applyFill="1" applyBorder="1" applyAlignment="1">
      <alignment horizontal="center" vertical="center" wrapText="1"/>
    </xf>
    <xf numFmtId="43" fontId="68" fillId="0" borderId="33" xfId="1" applyFont="1" applyFill="1" applyBorder="1" applyAlignment="1">
      <alignment horizontal="center" vertical="center" wrapText="1"/>
    </xf>
    <xf numFmtId="49" fontId="62" fillId="2" borderId="36" xfId="1" applyNumberFormat="1" applyFont="1" applyFill="1" applyBorder="1" applyAlignment="1">
      <alignment horizontal="center" vertical="center" wrapText="1"/>
    </xf>
    <xf numFmtId="43" fontId="63" fillId="2" borderId="36" xfId="1" applyFont="1" applyFill="1" applyBorder="1" applyAlignment="1">
      <alignment horizontal="left" vertical="top" wrapText="1"/>
    </xf>
    <xf numFmtId="43" fontId="73" fillId="0" borderId="33" xfId="1" applyFont="1" applyBorder="1" applyAlignment="1">
      <alignment vertical="center"/>
    </xf>
    <xf numFmtId="43" fontId="68" fillId="2" borderId="37" xfId="1" applyFont="1" applyFill="1" applyBorder="1" applyAlignment="1">
      <alignment horizontal="center" vertical="center" wrapText="1"/>
    </xf>
    <xf numFmtId="49" fontId="62" fillId="2" borderId="30" xfId="1" applyNumberFormat="1" applyFont="1" applyFill="1" applyBorder="1" applyAlignment="1">
      <alignment horizontal="center" vertical="top" wrapText="1"/>
    </xf>
    <xf numFmtId="43" fontId="71" fillId="2" borderId="30" xfId="1" applyFont="1" applyFill="1" applyBorder="1" applyAlignment="1">
      <alignment horizontal="left" vertical="top" wrapText="1"/>
    </xf>
    <xf numFmtId="43" fontId="68" fillId="2" borderId="21" xfId="1" applyFont="1" applyFill="1" applyBorder="1" applyAlignment="1">
      <alignment horizontal="center" vertical="top" wrapText="1"/>
    </xf>
    <xf numFmtId="43" fontId="69" fillId="0" borderId="0" xfId="1" applyFont="1"/>
    <xf numFmtId="43" fontId="62" fillId="0" borderId="0" xfId="1" applyFont="1" applyAlignment="1">
      <alignment vertical="top" wrapText="1"/>
    </xf>
    <xf numFmtId="43" fontId="62" fillId="2" borderId="38" xfId="1" applyFont="1" applyFill="1" applyBorder="1" applyAlignment="1">
      <alignment horizontal="center" vertical="top" wrapText="1"/>
    </xf>
    <xf numFmtId="43" fontId="62" fillId="2" borderId="28" xfId="1" applyFont="1" applyFill="1" applyBorder="1" applyAlignment="1">
      <alignment horizontal="center" vertical="top" wrapText="1"/>
    </xf>
    <xf numFmtId="43" fontId="62" fillId="0" borderId="0" xfId="1" applyFont="1" applyAlignment="1">
      <alignment horizontal="center" vertical="center" wrapText="1"/>
    </xf>
    <xf numFmtId="43" fontId="67" fillId="6" borderId="39" xfId="1" applyFont="1" applyFill="1" applyBorder="1" applyAlignment="1">
      <alignment horizontal="center" vertical="center" wrapText="1"/>
    </xf>
    <xf numFmtId="43" fontId="67" fillId="6" borderId="40" xfId="1" applyFont="1" applyFill="1" applyBorder="1" applyAlignment="1">
      <alignment horizontal="center" vertical="center" wrapText="1"/>
    </xf>
    <xf numFmtId="43" fontId="67" fillId="6" borderId="41" xfId="1" applyFont="1" applyFill="1" applyBorder="1" applyAlignment="1">
      <alignment horizontal="center" vertical="center" wrapText="1"/>
    </xf>
    <xf numFmtId="43" fontId="62" fillId="0" borderId="0" xfId="1" applyFont="1" applyAlignment="1">
      <alignment vertical="center"/>
    </xf>
    <xf numFmtId="43" fontId="62" fillId="0" borderId="0" xfId="1" applyFont="1" applyAlignment="1">
      <alignment horizontal="center"/>
    </xf>
    <xf numFmtId="43" fontId="63" fillId="0" borderId="0" xfId="1" applyFont="1"/>
    <xf numFmtId="43" fontId="61" fillId="0" borderId="0" xfId="1" applyFont="1" applyAlignment="1">
      <alignment horizontal="center"/>
    </xf>
    <xf numFmtId="0" fontId="18" fillId="0" borderId="0" xfId="0" applyFont="1" applyAlignment="1">
      <alignment horizontal="center" vertical="center" wrapText="1"/>
    </xf>
    <xf numFmtId="0" fontId="18" fillId="0" borderId="0" xfId="0" applyFont="1" applyAlignment="1">
      <alignment horizontal="center" vertical="center"/>
    </xf>
    <xf numFmtId="0" fontId="26" fillId="0" borderId="0" xfId="0" applyFont="1" applyAlignment="1">
      <alignment horizontal="center" vertical="center"/>
    </xf>
    <xf numFmtId="43" fontId="9" fillId="0" borderId="0" xfId="1" applyFont="1" applyBorder="1" applyAlignment="1">
      <alignment horizontal="center" wrapText="1"/>
    </xf>
    <xf numFmtId="0" fontId="13" fillId="0" borderId="0" xfId="0" applyFont="1" applyAlignment="1">
      <alignment horizontal="left" wrapText="1"/>
    </xf>
    <xf numFmtId="0" fontId="9" fillId="0" borderId="0" xfId="0" applyFont="1" applyAlignment="1">
      <alignment horizontal="center" wrapText="1"/>
    </xf>
    <xf numFmtId="0" fontId="5" fillId="0" borderId="0" xfId="0" applyFont="1" applyAlignment="1">
      <alignment horizontal="left" vertical="center"/>
    </xf>
    <xf numFmtId="0" fontId="17" fillId="0" borderId="0" xfId="0" applyFont="1" applyAlignment="1">
      <alignment horizontal="center" vertical="center"/>
    </xf>
    <xf numFmtId="0" fontId="8" fillId="0" borderId="0" xfId="0" applyFont="1" applyAlignment="1">
      <alignment horizontal="left" vertical="center" wrapText="1"/>
    </xf>
    <xf numFmtId="43"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43" fontId="70" fillId="2" borderId="9" xfId="1" applyFont="1" applyFill="1" applyBorder="1" applyAlignment="1">
      <alignment horizontal="center" vertical="center" wrapText="1"/>
    </xf>
    <xf numFmtId="43" fontId="70" fillId="2" borderId="10" xfId="1" applyFont="1" applyFill="1" applyBorder="1" applyAlignment="1">
      <alignment horizontal="center" vertical="center" wrapText="1"/>
    </xf>
    <xf numFmtId="43" fontId="64" fillId="0" borderId="0" xfId="1" applyFont="1" applyAlignment="1">
      <alignment horizontal="center" vertical="center"/>
    </xf>
    <xf numFmtId="43" fontId="65" fillId="0" borderId="0" xfId="1" applyFont="1" applyAlignment="1">
      <alignment horizontal="center" vertical="center"/>
    </xf>
    <xf numFmtId="43" fontId="60" fillId="0" borderId="0" xfId="1" applyFont="1" applyAlignment="1">
      <alignment horizontal="center" vertical="center"/>
    </xf>
    <xf numFmtId="43" fontId="62" fillId="2" borderId="15" xfId="1" applyFont="1" applyFill="1" applyBorder="1" applyAlignment="1">
      <alignment horizontal="center" vertical="top" wrapText="1"/>
    </xf>
    <xf numFmtId="43" fontId="62" fillId="2" borderId="16" xfId="1" applyFont="1" applyFill="1" applyBorder="1" applyAlignment="1">
      <alignment horizontal="center" vertical="top" wrapText="1"/>
    </xf>
    <xf numFmtId="43" fontId="70" fillId="2" borderId="27" xfId="1" applyFont="1" applyFill="1" applyBorder="1" applyAlignment="1">
      <alignment horizontal="center" vertical="center" wrapText="1"/>
    </xf>
    <xf numFmtId="43" fontId="70" fillId="2" borderId="28" xfId="1" applyFont="1" applyFill="1" applyBorder="1" applyAlignment="1">
      <alignment horizontal="center" vertical="center" wrapText="1"/>
    </xf>
    <xf numFmtId="43" fontId="70" fillId="2" borderId="29" xfId="1" applyFont="1" applyFill="1" applyBorder="1" applyAlignment="1">
      <alignment horizontal="center" vertical="center" wrapText="1"/>
    </xf>
    <xf numFmtId="43" fontId="70" fillId="2" borderId="11" xfId="1" applyFont="1" applyFill="1" applyBorder="1" applyAlignment="1">
      <alignment horizontal="center" vertical="center" wrapText="1"/>
    </xf>
    <xf numFmtId="43" fontId="70" fillId="2" borderId="9" xfId="1" applyFont="1" applyFill="1" applyBorder="1" applyAlignment="1">
      <alignment horizontal="center" vertical="top" wrapText="1"/>
    </xf>
    <xf numFmtId="43" fontId="70" fillId="2" borderId="10" xfId="1" applyFont="1" applyFill="1" applyBorder="1" applyAlignment="1">
      <alignment horizontal="center" vertical="top" wrapText="1"/>
    </xf>
    <xf numFmtId="43" fontId="69" fillId="2" borderId="27" xfId="1" applyFont="1" applyFill="1" applyBorder="1" applyAlignment="1">
      <alignment horizontal="left" vertical="center" wrapText="1"/>
    </xf>
    <xf numFmtId="43" fontId="69" fillId="2" borderId="0" xfId="1" applyFont="1" applyFill="1" applyAlignment="1">
      <alignment horizontal="left" vertical="center" wrapText="1"/>
    </xf>
    <xf numFmtId="43" fontId="67" fillId="6" borderId="30" xfId="1" applyFont="1" applyFill="1" applyBorder="1" applyAlignment="1">
      <alignment horizontal="right" vertical="center" wrapText="1"/>
    </xf>
    <xf numFmtId="43" fontId="67" fillId="6" borderId="8" xfId="1" applyFont="1" applyFill="1" applyBorder="1" applyAlignment="1">
      <alignment horizontal="right" vertic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4" fontId="48" fillId="5" borderId="9" xfId="1" applyNumberFormat="1" applyFont="1" applyFill="1" applyBorder="1" applyAlignment="1">
      <alignment horizontal="center" vertical="center" wrapText="1"/>
    </xf>
    <xf numFmtId="164" fontId="48" fillId="5" borderId="10" xfId="1" applyNumberFormat="1" applyFont="1" applyFill="1" applyBorder="1" applyAlignment="1">
      <alignment horizontal="center" vertical="center" wrapText="1"/>
    </xf>
    <xf numFmtId="164" fontId="49" fillId="0" borderId="13" xfId="1" applyNumberFormat="1" applyFont="1" applyFill="1" applyBorder="1" applyAlignment="1">
      <alignment horizontal="center" vertical="center" wrapText="1"/>
    </xf>
    <xf numFmtId="164" fontId="49" fillId="0" borderId="10" xfId="1" applyNumberFormat="1" applyFont="1" applyFill="1" applyBorder="1" applyAlignment="1">
      <alignment horizontal="center" vertical="center" wrapText="1"/>
    </xf>
    <xf numFmtId="164" fontId="49" fillId="0" borderId="9" xfId="1" applyNumberFormat="1" applyFont="1" applyFill="1" applyBorder="1" applyAlignment="1">
      <alignment horizontal="center" vertical="center" wrapText="1"/>
    </xf>
    <xf numFmtId="164" fontId="48" fillId="0" borderId="9" xfId="1" applyNumberFormat="1" applyFont="1" applyFill="1" applyBorder="1" applyAlignment="1">
      <alignment horizontal="center" vertical="center" wrapText="1"/>
    </xf>
    <xf numFmtId="164" fontId="48" fillId="0" borderId="10" xfId="1" applyNumberFormat="1" applyFont="1" applyFill="1" applyBorder="1" applyAlignment="1">
      <alignment horizontal="center" vertical="center" wrapText="1"/>
    </xf>
    <xf numFmtId="0" fontId="37" fillId="0" borderId="0" xfId="0" applyFont="1" applyAlignment="1">
      <alignment horizontal="left" wrapText="1"/>
    </xf>
    <xf numFmtId="0" fontId="40" fillId="0" borderId="0" xfId="0" applyFont="1" applyAlignment="1">
      <alignment horizontal="left" vertical="top" wrapText="1"/>
    </xf>
    <xf numFmtId="0" fontId="45" fillId="0" borderId="0" xfId="0" applyFont="1" applyAlignment="1">
      <alignment horizontal="left" wrapText="1"/>
    </xf>
    <xf numFmtId="0" fontId="45" fillId="0" borderId="0" xfId="0" applyFont="1" applyAlignment="1">
      <alignment wrapText="1"/>
    </xf>
    <xf numFmtId="0" fontId="0" fillId="0" borderId="0" xfId="0" applyAlignment="1">
      <alignment horizontal="center" wrapText="1"/>
    </xf>
    <xf numFmtId="0" fontId="37" fillId="0" borderId="0" xfId="0" applyFont="1" applyAlignment="1">
      <alignment horizontal="left" vertical="top" wrapText="1"/>
    </xf>
    <xf numFmtId="0" fontId="39" fillId="0" borderId="0" xfId="0"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horizontal="center"/>
    </xf>
    <xf numFmtId="0" fontId="37" fillId="0" borderId="0" xfId="0" applyFont="1" applyAlignment="1">
      <alignment horizontal="left" vertical="center" wrapText="1"/>
    </xf>
    <xf numFmtId="0" fontId="38" fillId="0" borderId="0" xfId="0" applyFont="1" applyAlignment="1">
      <alignment horizontal="left" vertical="center" wrapText="1"/>
    </xf>
    <xf numFmtId="0" fontId="3" fillId="0" borderId="0" xfId="0" applyFont="1" applyAlignment="1">
      <alignment horizontal="center" wrapText="1"/>
    </xf>
    <xf numFmtId="0" fontId="56" fillId="0" borderId="0" xfId="0" applyFont="1" applyAlignment="1">
      <alignment horizontal="left" vertical="top" wrapText="1"/>
    </xf>
    <xf numFmtId="0" fontId="38" fillId="0" borderId="0" xfId="0" applyFont="1" applyAlignment="1">
      <alignment horizontal="left" wrapText="1"/>
    </xf>
    <xf numFmtId="0" fontId="39" fillId="0" borderId="0" xfId="0" applyFont="1" applyAlignment="1">
      <alignment horizontal="center" vertical="top" wrapText="1"/>
    </xf>
    <xf numFmtId="0" fontId="3" fillId="0" borderId="0" xfId="0" applyFont="1" applyAlignment="1">
      <alignment horizontal="left" vertical="center" wrapText="1"/>
    </xf>
    <xf numFmtId="0" fontId="56" fillId="0" borderId="0" xfId="0" applyFont="1" applyAlignment="1">
      <alignment horizontal="left" vertical="center" wrapText="1"/>
    </xf>
    <xf numFmtId="0" fontId="52" fillId="0" borderId="0" xfId="0" applyFont="1" applyAlignment="1">
      <alignment horizontal="left"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16" fontId="38" fillId="0" borderId="0" xfId="0" applyNumberFormat="1" applyFont="1" applyAlignment="1">
      <alignment horizontal="center" wrapText="1"/>
    </xf>
    <xf numFmtId="0" fontId="52" fillId="0" borderId="0" xfId="0" applyFont="1" applyAlignment="1">
      <alignment horizontal="left" vertical="center" wrapText="1"/>
    </xf>
    <xf numFmtId="0" fontId="55" fillId="0" borderId="0" xfId="0" applyFont="1" applyAlignment="1">
      <alignment horizontal="left" wrapText="1"/>
    </xf>
    <xf numFmtId="0" fontId="40" fillId="0" borderId="0" xfId="0" applyFont="1" applyAlignment="1">
      <alignment horizontal="left" vertical="center" wrapText="1"/>
    </xf>
    <xf numFmtId="0" fontId="39" fillId="0" borderId="0" xfId="0" applyFont="1" applyAlignment="1">
      <alignment vertical="top" wrapText="1"/>
    </xf>
    <xf numFmtId="0" fontId="17"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center" vertical="top" wrapText="1"/>
    </xf>
    <xf numFmtId="0" fontId="48" fillId="0" borderId="0" xfId="0" applyFont="1" applyAlignment="1">
      <alignment horizontal="left" vertical="top" wrapText="1"/>
    </xf>
    <xf numFmtId="43" fontId="74" fillId="0" borderId="0" xfId="1" applyFont="1" applyAlignment="1">
      <alignment horizontal="center" vertical="center"/>
    </xf>
    <xf numFmtId="43" fontId="68" fillId="0" borderId="0" xfId="1" applyFont="1" applyAlignment="1">
      <alignment horizontal="center" wrapText="1"/>
    </xf>
    <xf numFmtId="0" fontId="50" fillId="0" borderId="0" xfId="0" applyFont="1" applyAlignment="1">
      <alignment horizontal="left"/>
    </xf>
    <xf numFmtId="0" fontId="75" fillId="0" borderId="0" xfId="0" applyFont="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2095500</xdr:colOff>
      <xdr:row>4</xdr:row>
      <xdr:rowOff>66675</xdr:rowOff>
    </xdr:from>
    <xdr:ext cx="851795" cy="779461"/>
    <xdr:pic>
      <xdr:nvPicPr>
        <xdr:cNvPr id="2" name="Imagen 1">
          <a:extLst>
            <a:ext uri="{FF2B5EF4-FFF2-40B4-BE49-F238E27FC236}">
              <a16:creationId xmlns:a16="http://schemas.microsoft.com/office/drawing/2014/main" id="{755CF8C5-1F09-4607-A183-9B27B8CF0040}"/>
            </a:ext>
          </a:extLst>
        </xdr:cNvPr>
        <xdr:cNvPicPr>
          <a:picLocks noChangeAspect="1"/>
        </xdr:cNvPicPr>
      </xdr:nvPicPr>
      <xdr:blipFill>
        <a:blip xmlns:r="http://schemas.openxmlformats.org/officeDocument/2006/relationships" r:embed="rId1"/>
        <a:stretch>
          <a:fillRect/>
        </a:stretch>
      </xdr:blipFill>
      <xdr:spPr>
        <a:xfrm>
          <a:off x="2362200" y="83820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2324100</xdr:colOff>
      <xdr:row>4</xdr:row>
      <xdr:rowOff>95250</xdr:rowOff>
    </xdr:from>
    <xdr:ext cx="851795" cy="779461"/>
    <xdr:pic>
      <xdr:nvPicPr>
        <xdr:cNvPr id="2" name="Imagen 1">
          <a:extLst>
            <a:ext uri="{FF2B5EF4-FFF2-40B4-BE49-F238E27FC236}">
              <a16:creationId xmlns:a16="http://schemas.microsoft.com/office/drawing/2014/main" id="{370F803B-864A-4715-9E95-DC4A718961FA}"/>
            </a:ext>
          </a:extLst>
        </xdr:cNvPr>
        <xdr:cNvPicPr>
          <a:picLocks noChangeAspect="1"/>
        </xdr:cNvPicPr>
      </xdr:nvPicPr>
      <xdr:blipFill>
        <a:blip xmlns:r="http://schemas.openxmlformats.org/officeDocument/2006/relationships" r:embed="rId1"/>
        <a:stretch>
          <a:fillRect/>
        </a:stretch>
      </xdr:blipFill>
      <xdr:spPr>
        <a:xfrm>
          <a:off x="2809875" y="866775"/>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3038475</xdr:colOff>
      <xdr:row>4</xdr:row>
      <xdr:rowOff>28575</xdr:rowOff>
    </xdr:from>
    <xdr:ext cx="781049" cy="779461"/>
    <xdr:pic>
      <xdr:nvPicPr>
        <xdr:cNvPr id="2" name="Imagen 1">
          <a:extLst>
            <a:ext uri="{FF2B5EF4-FFF2-40B4-BE49-F238E27FC236}">
              <a16:creationId xmlns:a16="http://schemas.microsoft.com/office/drawing/2014/main" id="{43B2FDB0-83C8-4BFA-B2A5-A73BCADE1924}"/>
            </a:ext>
          </a:extLst>
        </xdr:cNvPr>
        <xdr:cNvPicPr>
          <a:picLocks noChangeAspect="1"/>
        </xdr:cNvPicPr>
      </xdr:nvPicPr>
      <xdr:blipFill>
        <a:blip xmlns:r="http://schemas.openxmlformats.org/officeDocument/2006/relationships" r:embed="rId1"/>
        <a:stretch>
          <a:fillRect/>
        </a:stretch>
      </xdr:blipFill>
      <xdr:spPr>
        <a:xfrm>
          <a:off x="3257550" y="800100"/>
          <a:ext cx="781049" cy="77946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3</xdr:col>
      <xdr:colOff>987425</xdr:colOff>
      <xdr:row>2</xdr:row>
      <xdr:rowOff>28576</xdr:rowOff>
    </xdr:from>
    <xdr:to>
      <xdr:col>4</xdr:col>
      <xdr:colOff>47625</xdr:colOff>
      <xdr:row>4</xdr:row>
      <xdr:rowOff>200025</xdr:rowOff>
    </xdr:to>
    <xdr:pic>
      <xdr:nvPicPr>
        <xdr:cNvPr id="2" name="Imagen 1">
          <a:extLst>
            <a:ext uri="{FF2B5EF4-FFF2-40B4-BE49-F238E27FC236}">
              <a16:creationId xmlns:a16="http://schemas.microsoft.com/office/drawing/2014/main" id="{B0789329-6940-4290-8F58-813407285536}"/>
            </a:ext>
          </a:extLst>
        </xdr:cNvPr>
        <xdr:cNvPicPr>
          <a:picLocks noChangeAspect="1"/>
        </xdr:cNvPicPr>
      </xdr:nvPicPr>
      <xdr:blipFill>
        <a:blip xmlns:r="http://schemas.openxmlformats.org/officeDocument/2006/relationships" r:embed="rId1"/>
        <a:stretch>
          <a:fillRect/>
        </a:stretch>
      </xdr:blipFill>
      <xdr:spPr>
        <a:xfrm>
          <a:off x="4321175" y="638176"/>
          <a:ext cx="679450" cy="7048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219075</xdr:colOff>
      <xdr:row>5</xdr:row>
      <xdr:rowOff>152400</xdr:rowOff>
    </xdr:from>
    <xdr:ext cx="781049" cy="779461"/>
    <xdr:pic>
      <xdr:nvPicPr>
        <xdr:cNvPr id="3" name="Imagen 2">
          <a:extLst>
            <a:ext uri="{FF2B5EF4-FFF2-40B4-BE49-F238E27FC236}">
              <a16:creationId xmlns:a16="http://schemas.microsoft.com/office/drawing/2014/main" id="{B75D43F7-1726-4233-942F-73D138CCA86F}"/>
            </a:ext>
          </a:extLst>
        </xdr:cNvPr>
        <xdr:cNvPicPr>
          <a:picLocks noChangeAspect="1"/>
        </xdr:cNvPicPr>
      </xdr:nvPicPr>
      <xdr:blipFill>
        <a:blip xmlns:r="http://schemas.openxmlformats.org/officeDocument/2006/relationships" r:embed="rId1"/>
        <a:stretch>
          <a:fillRect/>
        </a:stretch>
      </xdr:blipFill>
      <xdr:spPr>
        <a:xfrm>
          <a:off x="4648200" y="1571625"/>
          <a:ext cx="781049" cy="77946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H55"/>
  <sheetViews>
    <sheetView tabSelected="1" zoomScaleNormal="100" workbookViewId="0">
      <selection activeCell="G27" sqref="G27"/>
    </sheetView>
  </sheetViews>
  <sheetFormatPr baseColWidth="10" defaultColWidth="11.42578125" defaultRowHeight="15" x14ac:dyDescent="0.25"/>
  <cols>
    <col min="1" max="1" width="4" style="31" customWidth="1"/>
    <col min="2" max="2" width="46" style="31" customWidth="1"/>
    <col min="3" max="3" width="1.28515625" style="31" hidden="1" customWidth="1"/>
    <col min="4" max="4" width="35" style="31" customWidth="1"/>
    <col min="5" max="5" width="0.28515625" style="31" hidden="1" customWidth="1"/>
    <col min="6" max="6" width="18.85546875" style="30" customWidth="1"/>
    <col min="7" max="7" width="15.5703125" style="30" bestFit="1" customWidth="1"/>
    <col min="8" max="10" width="11.42578125" style="30"/>
    <col min="11" max="11" width="24" style="30" bestFit="1" customWidth="1"/>
    <col min="12" max="16384" width="11.42578125" style="30"/>
  </cols>
  <sheetData>
    <row r="2" spans="1:6" ht="15.75" customHeight="1" x14ac:dyDescent="0.25">
      <c r="A2" s="341" t="s">
        <v>439</v>
      </c>
      <c r="B2" s="341"/>
      <c r="C2" s="341"/>
      <c r="D2" s="341"/>
      <c r="E2" s="262"/>
      <c r="F2" s="262"/>
    </row>
    <row r="3" spans="1:6" x14ac:dyDescent="0.25">
      <c r="A3" s="342" t="s">
        <v>15</v>
      </c>
      <c r="B3" s="342"/>
      <c r="C3" s="342"/>
      <c r="D3" s="342"/>
      <c r="E3" s="273"/>
      <c r="F3" s="273"/>
    </row>
    <row r="4" spans="1:6" x14ac:dyDescent="0.25">
      <c r="A4" s="342" t="s">
        <v>16</v>
      </c>
      <c r="B4" s="342"/>
      <c r="C4" s="342"/>
      <c r="D4" s="342"/>
      <c r="E4" s="273"/>
      <c r="F4" s="273"/>
    </row>
    <row r="10" spans="1:6" ht="18.75" x14ac:dyDescent="0.25">
      <c r="A10" s="343" t="s">
        <v>63</v>
      </c>
      <c r="B10" s="343"/>
      <c r="C10" s="343"/>
      <c r="D10" s="343"/>
      <c r="E10" s="274"/>
      <c r="F10" s="274"/>
    </row>
    <row r="11" spans="1:6" ht="18.75" x14ac:dyDescent="0.25">
      <c r="A11" s="343" t="s">
        <v>482</v>
      </c>
      <c r="B11" s="343"/>
      <c r="C11" s="343"/>
      <c r="D11" s="343"/>
      <c r="E11" s="274"/>
      <c r="F11" s="274"/>
    </row>
    <row r="12" spans="1:6" ht="18.75" x14ac:dyDescent="0.25">
      <c r="A12" s="343" t="s">
        <v>1</v>
      </c>
      <c r="B12" s="343"/>
      <c r="C12" s="343"/>
      <c r="D12" s="343"/>
      <c r="E12" s="274"/>
      <c r="F12" s="274"/>
    </row>
    <row r="13" spans="1:6" ht="18.75" x14ac:dyDescent="0.25">
      <c r="A13" s="26"/>
      <c r="B13" s="99"/>
      <c r="C13" s="99"/>
      <c r="D13" s="26"/>
      <c r="E13" s="26"/>
    </row>
    <row r="14" spans="1:6" ht="16.5" x14ac:dyDescent="0.25">
      <c r="A14" s="20"/>
      <c r="B14" s="20"/>
      <c r="C14" s="20"/>
      <c r="D14" s="96">
        <v>2024</v>
      </c>
      <c r="E14" s="97"/>
    </row>
    <row r="15" spans="1:6" ht="16.5" x14ac:dyDescent="0.25">
      <c r="A15" s="94" t="s">
        <v>62</v>
      </c>
      <c r="B15" s="93"/>
      <c r="C15" s="93"/>
      <c r="D15" s="95"/>
      <c r="E15" s="92"/>
    </row>
    <row r="16" spans="1:6" ht="16.5" x14ac:dyDescent="0.25">
      <c r="A16" s="94" t="s">
        <v>61</v>
      </c>
      <c r="B16" s="93"/>
      <c r="C16" s="93"/>
      <c r="D16" s="92"/>
      <c r="E16" s="92"/>
      <c r="F16" s="30" t="s">
        <v>448</v>
      </c>
    </row>
    <row r="17" spans="1:7" ht="15.75" x14ac:dyDescent="0.25">
      <c r="A17" s="45"/>
      <c r="B17" s="45" t="s">
        <v>60</v>
      </c>
      <c r="C17" s="45"/>
      <c r="D17" s="275">
        <v>543423838</v>
      </c>
      <c r="E17" s="44"/>
    </row>
    <row r="18" spans="1:7" customFormat="1" ht="15.75" x14ac:dyDescent="0.25">
      <c r="A18" s="85"/>
      <c r="B18" s="45" t="s">
        <v>59</v>
      </c>
      <c r="C18" s="45"/>
      <c r="D18" s="79">
        <v>2058611086.48</v>
      </c>
      <c r="E18" s="80"/>
    </row>
    <row r="19" spans="1:7" ht="15.75" x14ac:dyDescent="0.25">
      <c r="A19" s="45"/>
      <c r="B19" s="45" t="s">
        <v>58</v>
      </c>
      <c r="C19" s="45"/>
      <c r="D19" s="79">
        <v>4642937.38</v>
      </c>
      <c r="E19" s="80"/>
    </row>
    <row r="20" spans="1:7" customFormat="1" ht="15.75" x14ac:dyDescent="0.25">
      <c r="A20" s="85"/>
      <c r="B20" s="45" t="s">
        <v>57</v>
      </c>
      <c r="C20" s="45"/>
      <c r="D20" s="91">
        <v>644226.61</v>
      </c>
      <c r="E20" s="80"/>
    </row>
    <row r="21" spans="1:7" customFormat="1" ht="15.75" hidden="1" x14ac:dyDescent="0.25">
      <c r="A21" s="85"/>
      <c r="B21" s="45" t="s">
        <v>56</v>
      </c>
      <c r="C21" s="45"/>
      <c r="D21" s="79">
        <v>0</v>
      </c>
      <c r="E21" s="80"/>
    </row>
    <row r="22" spans="1:7" ht="15.75" x14ac:dyDescent="0.25">
      <c r="A22" s="46" t="s">
        <v>55</v>
      </c>
      <c r="B22" s="45"/>
      <c r="C22" s="45"/>
      <c r="D22" s="75">
        <f>SUM(D16:D21)</f>
        <v>2607322088.4700003</v>
      </c>
      <c r="E22" s="44"/>
    </row>
    <row r="23" spans="1:7" ht="15.75" x14ac:dyDescent="0.25">
      <c r="A23" s="46"/>
      <c r="B23" s="45"/>
      <c r="C23" s="45"/>
      <c r="D23" s="55"/>
      <c r="E23" s="44"/>
    </row>
    <row r="24" spans="1:7" ht="15.75" x14ac:dyDescent="0.25">
      <c r="A24" s="46" t="s">
        <v>54</v>
      </c>
      <c r="B24" s="45"/>
      <c r="C24" s="45"/>
      <c r="D24" s="47"/>
      <c r="E24" s="47"/>
    </row>
    <row r="25" spans="1:7" ht="15.75" x14ac:dyDescent="0.25">
      <c r="A25" s="45"/>
      <c r="B25" s="45" t="s">
        <v>53</v>
      </c>
      <c r="C25" s="45"/>
      <c r="D25" s="91">
        <v>1127454457.5999999</v>
      </c>
      <c r="E25" s="80"/>
    </row>
    <row r="26" spans="1:7" ht="15.75" x14ac:dyDescent="0.25">
      <c r="A26" s="46" t="s">
        <v>52</v>
      </c>
      <c r="B26" s="45"/>
      <c r="C26" s="45"/>
      <c r="D26" s="56">
        <f>SUM(D25:D25)</f>
        <v>1127454457.5999999</v>
      </c>
      <c r="E26" s="44"/>
    </row>
    <row r="27" spans="1:7" ht="5.25" customHeight="1" x14ac:dyDescent="0.25">
      <c r="A27" s="46"/>
      <c r="B27" s="45"/>
      <c r="C27" s="45"/>
      <c r="D27" s="55"/>
      <c r="E27" s="44"/>
    </row>
    <row r="28" spans="1:7" ht="16.5" thickBot="1" x14ac:dyDescent="0.3">
      <c r="A28" s="90" t="s">
        <v>51</v>
      </c>
      <c r="B28" s="89"/>
      <c r="C28" s="89"/>
      <c r="D28" s="87">
        <f>SUM(D26,D22)</f>
        <v>3734776546.0700002</v>
      </c>
      <c r="E28" s="88"/>
    </row>
    <row r="29" spans="1:7" ht="11.25" customHeight="1" thickTop="1" x14ac:dyDescent="0.25">
      <c r="B29" s="45" t="s">
        <v>7</v>
      </c>
      <c r="C29" s="45"/>
      <c r="D29" s="47"/>
      <c r="E29" s="47"/>
    </row>
    <row r="30" spans="1:7" ht="15.75" x14ac:dyDescent="0.25">
      <c r="A30" s="46" t="s">
        <v>50</v>
      </c>
      <c r="B30" s="45"/>
      <c r="C30" s="45"/>
      <c r="D30" s="45"/>
      <c r="E30" s="47"/>
      <c r="G30" s="74"/>
    </row>
    <row r="31" spans="1:7" ht="15.75" x14ac:dyDescent="0.25">
      <c r="A31" s="46" t="s">
        <v>49</v>
      </c>
      <c r="B31" s="45"/>
      <c r="C31" s="45"/>
      <c r="D31" s="44"/>
      <c r="E31" s="44"/>
    </row>
    <row r="32" spans="1:7" ht="15.75" x14ac:dyDescent="0.25">
      <c r="A32" s="45"/>
      <c r="B32" s="45" t="s">
        <v>48</v>
      </c>
      <c r="C32" s="45"/>
      <c r="D32" s="86">
        <v>209640.16</v>
      </c>
      <c r="E32" s="79"/>
    </row>
    <row r="33" spans="1:8" customFormat="1" ht="15.75" x14ac:dyDescent="0.25">
      <c r="A33" s="85"/>
      <c r="B33" s="45" t="s">
        <v>47</v>
      </c>
      <c r="C33" s="45"/>
      <c r="D33" s="86">
        <v>133079590.27</v>
      </c>
      <c r="E33" s="80"/>
    </row>
    <row r="34" spans="1:8" customFormat="1" ht="15.75" x14ac:dyDescent="0.25">
      <c r="A34" s="85"/>
      <c r="B34" s="45" t="s">
        <v>46</v>
      </c>
      <c r="C34" s="45"/>
      <c r="D34" s="83">
        <v>10562419.109999999</v>
      </c>
      <c r="E34" s="84"/>
    </row>
    <row r="35" spans="1:8" ht="15.75" x14ac:dyDescent="0.25">
      <c r="A35" s="46" t="s">
        <v>45</v>
      </c>
      <c r="B35" s="45"/>
      <c r="C35" s="45"/>
      <c r="D35" s="255">
        <f>SUM(D32:D34)</f>
        <v>143851649.53999999</v>
      </c>
      <c r="E35" s="44"/>
      <c r="H35" s="30" t="s">
        <v>428</v>
      </c>
    </row>
    <row r="36" spans="1:8" ht="9" customHeight="1" x14ac:dyDescent="0.25">
      <c r="A36" s="46"/>
      <c r="B36" s="45"/>
      <c r="C36" s="45"/>
      <c r="D36" s="55"/>
      <c r="E36" s="44"/>
    </row>
    <row r="37" spans="1:8" ht="15.75" x14ac:dyDescent="0.25">
      <c r="A37" s="46" t="s">
        <v>44</v>
      </c>
      <c r="B37" s="45"/>
      <c r="C37" s="45"/>
      <c r="D37" s="75">
        <f>SUM(D35)</f>
        <v>143851649.53999999</v>
      </c>
      <c r="E37" s="82"/>
    </row>
    <row r="38" spans="1:8" ht="9.75" customHeight="1" x14ac:dyDescent="0.25">
      <c r="A38" s="46"/>
      <c r="B38" s="45"/>
      <c r="C38" s="45"/>
      <c r="D38" s="47"/>
      <c r="E38" s="47"/>
    </row>
    <row r="39" spans="1:8" ht="15.75" x14ac:dyDescent="0.25">
      <c r="A39" s="46" t="s">
        <v>43</v>
      </c>
      <c r="B39" s="45"/>
      <c r="C39" s="45"/>
      <c r="D39" s="47"/>
      <c r="E39" s="47"/>
    </row>
    <row r="40" spans="1:8" customFormat="1" ht="15.75" x14ac:dyDescent="0.25">
      <c r="A40" s="81"/>
      <c r="B40" s="45" t="s">
        <v>42</v>
      </c>
      <c r="C40" s="45"/>
      <c r="D40" s="79">
        <v>1014524280</v>
      </c>
      <c r="E40" s="80"/>
    </row>
    <row r="41" spans="1:8" ht="15.75" x14ac:dyDescent="0.25">
      <c r="A41" s="45"/>
      <c r="B41" s="1" t="s">
        <v>41</v>
      </c>
      <c r="C41" s="45"/>
      <c r="D41" s="47">
        <v>393949876.56</v>
      </c>
      <c r="E41" s="44"/>
      <c r="F41" s="69"/>
    </row>
    <row r="42" spans="1:8" ht="15.75" x14ac:dyDescent="0.25">
      <c r="A42" s="45"/>
      <c r="B42" s="78" t="s">
        <v>40</v>
      </c>
      <c r="C42" s="45"/>
      <c r="D42" s="261">
        <v>2182450739.9699998</v>
      </c>
      <c r="E42" s="77"/>
      <c r="F42" s="69"/>
      <c r="G42" s="76"/>
    </row>
    <row r="43" spans="1:8" ht="15.75" x14ac:dyDescent="0.25">
      <c r="A43" s="46" t="s">
        <v>39</v>
      </c>
      <c r="B43" s="45"/>
      <c r="C43" s="45"/>
      <c r="D43" s="75">
        <f>SUM(D39:D42)</f>
        <v>3590924896.5299997</v>
      </c>
      <c r="E43" s="55"/>
      <c r="F43" s="69"/>
      <c r="G43" s="74"/>
    </row>
    <row r="44" spans="1:8" ht="10.5" customHeight="1" x14ac:dyDescent="0.25">
      <c r="A44" s="46"/>
      <c r="B44" s="45"/>
      <c r="C44" s="45"/>
      <c r="D44" s="59"/>
      <c r="E44" s="59"/>
      <c r="F44" s="69"/>
    </row>
    <row r="45" spans="1:8" ht="16.5" thickBot="1" x14ac:dyDescent="0.3">
      <c r="A45" s="73" t="s">
        <v>38</v>
      </c>
      <c r="B45" s="72"/>
      <c r="C45" s="72"/>
      <c r="D45" s="70">
        <f>+D37+D43</f>
        <v>3734776546.0699997</v>
      </c>
      <c r="E45" s="71"/>
      <c r="F45" s="69"/>
    </row>
    <row r="46" spans="1:8" ht="16.5" thickTop="1" x14ac:dyDescent="0.25">
      <c r="A46" s="45"/>
      <c r="B46" s="45"/>
      <c r="C46" s="45"/>
      <c r="D46" s="68">
        <f>+D28-D45</f>
        <v>0</v>
      </c>
      <c r="E46" s="45"/>
    </row>
    <row r="47" spans="1:8" x14ac:dyDescent="0.25">
      <c r="A47" s="347" t="s">
        <v>21</v>
      </c>
      <c r="B47" s="347"/>
      <c r="C47" s="347"/>
      <c r="D47" s="347"/>
      <c r="E47" s="347"/>
    </row>
    <row r="48" spans="1:8" ht="18.75" x14ac:dyDescent="0.3">
      <c r="A48" s="67"/>
      <c r="B48" s="66"/>
      <c r="C48" s="65"/>
      <c r="D48" s="65"/>
      <c r="E48" s="64"/>
    </row>
    <row r="49" spans="1:5" ht="18.75" x14ac:dyDescent="0.3">
      <c r="A49" s="67"/>
      <c r="B49" s="66"/>
      <c r="C49" s="65"/>
      <c r="D49" s="65"/>
      <c r="E49" s="64"/>
    </row>
    <row r="50" spans="1:5" ht="35.25" customHeight="1" x14ac:dyDescent="0.25">
      <c r="A50" s="346" t="s">
        <v>37</v>
      </c>
      <c r="B50" s="346"/>
      <c r="C50" s="346"/>
      <c r="D50" s="346"/>
      <c r="E50" s="346"/>
    </row>
    <row r="51" spans="1:5" ht="27.75" customHeight="1" x14ac:dyDescent="0.25">
      <c r="A51" s="28"/>
      <c r="B51" s="28"/>
      <c r="C51" s="28"/>
      <c r="D51" s="28"/>
      <c r="E51" s="28"/>
    </row>
    <row r="52" spans="1:5" ht="17.25" x14ac:dyDescent="0.3">
      <c r="A52" s="17"/>
      <c r="B52" s="18"/>
      <c r="C52" s="19"/>
      <c r="D52" s="19"/>
      <c r="E52" s="34"/>
    </row>
    <row r="53" spans="1:5" ht="37.5" customHeight="1" x14ac:dyDescent="0.25">
      <c r="A53" s="346" t="s">
        <v>447</v>
      </c>
      <c r="B53" s="346"/>
      <c r="C53" s="346"/>
      <c r="D53" s="346"/>
      <c r="E53" s="346"/>
    </row>
    <row r="54" spans="1:5" ht="17.25" x14ac:dyDescent="0.3">
      <c r="A54" s="17"/>
      <c r="B54" s="21"/>
      <c r="C54" s="24"/>
      <c r="D54" s="25"/>
      <c r="E54" s="33"/>
    </row>
    <row r="55" spans="1:5" ht="54.75" customHeight="1" x14ac:dyDescent="0.25">
      <c r="A55" s="345" t="s">
        <v>479</v>
      </c>
      <c r="B55" s="345"/>
      <c r="C55" s="344" t="s">
        <v>36</v>
      </c>
      <c r="D55" s="344"/>
      <c r="E55" s="344"/>
    </row>
  </sheetData>
  <mergeCells count="11">
    <mergeCell ref="A12:D12"/>
    <mergeCell ref="C55:E55"/>
    <mergeCell ref="A55:B55"/>
    <mergeCell ref="A50:E50"/>
    <mergeCell ref="A53:E53"/>
    <mergeCell ref="A47:E47"/>
    <mergeCell ref="A2:D2"/>
    <mergeCell ref="A3:D3"/>
    <mergeCell ref="A4:D4"/>
    <mergeCell ref="A10:D10"/>
    <mergeCell ref="A11:D11"/>
  </mergeCells>
  <printOptions horizontalCentered="1"/>
  <pageMargins left="0.35433070866141736" right="0.35433070866141736" top="0" bottom="0.35433070866141736" header="0.31496062992125984" footer="0.31496062992125984"/>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zoomScaleNormal="100" workbookViewId="0">
      <selection activeCell="D20" sqref="D20"/>
    </sheetView>
  </sheetViews>
  <sheetFormatPr baseColWidth="10" defaultColWidth="11.42578125" defaultRowHeight="15" x14ac:dyDescent="0.25"/>
  <cols>
    <col min="1" max="1" width="8.140625" style="31" customWidth="1"/>
    <col min="2" max="2" width="48.7109375" style="31" customWidth="1"/>
    <col min="3" max="3" width="1.7109375" style="31" hidden="1" customWidth="1"/>
    <col min="4" max="4" width="26.5703125" style="31" customWidth="1"/>
    <col min="5" max="5" width="9.85546875" style="31" customWidth="1"/>
    <col min="6" max="6" width="3.7109375" style="31" hidden="1" customWidth="1"/>
    <col min="7" max="7" width="19.85546875" style="31" customWidth="1"/>
    <col min="8" max="8" width="14.85546875" style="31" hidden="1" customWidth="1"/>
    <col min="9" max="9" width="44" style="31" customWidth="1"/>
    <col min="10" max="10" width="11.42578125" style="31"/>
    <col min="11" max="16384" width="11.42578125" style="30"/>
  </cols>
  <sheetData>
    <row r="3" spans="1:8" ht="15.75" x14ac:dyDescent="0.25">
      <c r="A3" s="348" t="s">
        <v>14</v>
      </c>
      <c r="B3" s="348"/>
      <c r="C3" s="348"/>
      <c r="D3" s="348"/>
      <c r="E3" s="348"/>
      <c r="F3" s="348"/>
    </row>
    <row r="4" spans="1:8" x14ac:dyDescent="0.25">
      <c r="A4" s="342" t="s">
        <v>15</v>
      </c>
      <c r="B4" s="342"/>
      <c r="C4" s="342"/>
      <c r="D4" s="342"/>
      <c r="E4" s="342"/>
      <c r="F4" s="342"/>
    </row>
    <row r="5" spans="1:8" x14ac:dyDescent="0.25">
      <c r="A5" s="342" t="s">
        <v>16</v>
      </c>
      <c r="B5" s="342"/>
      <c r="C5" s="342"/>
      <c r="D5" s="342"/>
      <c r="E5" s="342"/>
      <c r="F5" s="342"/>
    </row>
    <row r="11" spans="1:8" ht="20.25" customHeight="1" x14ac:dyDescent="0.25">
      <c r="A11" s="343" t="s">
        <v>35</v>
      </c>
      <c r="B11" s="343"/>
      <c r="C11" s="343"/>
      <c r="D11" s="343"/>
      <c r="E11" s="343"/>
    </row>
    <row r="12" spans="1:8" ht="18.75" x14ac:dyDescent="0.25">
      <c r="A12" s="343" t="s">
        <v>483</v>
      </c>
      <c r="B12" s="343"/>
      <c r="C12" s="343"/>
      <c r="D12" s="343"/>
      <c r="E12" s="343"/>
    </row>
    <row r="13" spans="1:8" ht="18.75" x14ac:dyDescent="0.25">
      <c r="A13" s="343" t="s">
        <v>1</v>
      </c>
      <c r="B13" s="343"/>
      <c r="C13" s="343"/>
      <c r="D13" s="343"/>
      <c r="E13" s="343"/>
    </row>
    <row r="14" spans="1:8" x14ac:dyDescent="0.25">
      <c r="B14" s="63"/>
      <c r="C14" s="63"/>
    </row>
    <row r="15" spans="1:8" x14ac:dyDescent="0.25">
      <c r="D15" s="61">
        <v>2024</v>
      </c>
      <c r="E15" s="62"/>
    </row>
    <row r="16" spans="1:8" ht="15.75" x14ac:dyDescent="0.25">
      <c r="A16" s="46" t="s">
        <v>34</v>
      </c>
      <c r="B16" s="60"/>
      <c r="C16" s="60"/>
      <c r="D16" s="58"/>
      <c r="E16" s="59"/>
      <c r="H16" s="36"/>
    </row>
    <row r="17" spans="1:11" ht="15.75" x14ac:dyDescent="0.25">
      <c r="A17" s="45"/>
      <c r="B17" s="57" t="s">
        <v>33</v>
      </c>
      <c r="C17" s="45"/>
      <c r="D17" s="47">
        <v>496298860</v>
      </c>
      <c r="E17" s="44"/>
      <c r="H17" s="36"/>
      <c r="I17" s="36"/>
    </row>
    <row r="18" spans="1:11" ht="19.5" customHeight="1" x14ac:dyDescent="0.25">
      <c r="A18" s="45"/>
      <c r="B18" s="57" t="s">
        <v>32</v>
      </c>
      <c r="C18" s="45"/>
      <c r="D18" s="47">
        <v>398507588.82999998</v>
      </c>
      <c r="E18" s="44"/>
      <c r="G18" s="39"/>
      <c r="H18" s="36"/>
      <c r="I18" s="36"/>
    </row>
    <row r="19" spans="1:11" ht="15.75" x14ac:dyDescent="0.25">
      <c r="A19" s="45"/>
      <c r="B19" s="45" t="s">
        <v>31</v>
      </c>
      <c r="C19" s="45"/>
      <c r="D19" s="47">
        <v>11125296.789999999</v>
      </c>
      <c r="E19" s="44"/>
      <c r="H19" s="36"/>
    </row>
    <row r="20" spans="1:11" ht="15.75" x14ac:dyDescent="0.25">
      <c r="A20" s="46" t="s">
        <v>30</v>
      </c>
      <c r="B20" s="45"/>
      <c r="C20" s="45"/>
      <c r="D20" s="56">
        <f>SUM(D17:D19)</f>
        <v>905931745.61999989</v>
      </c>
      <c r="E20" s="44"/>
      <c r="G20" s="36"/>
      <c r="H20" s="36"/>
    </row>
    <row r="21" spans="1:11" ht="15.75" x14ac:dyDescent="0.25">
      <c r="A21" s="46"/>
      <c r="B21" s="45"/>
      <c r="C21" s="45"/>
      <c r="D21" s="55"/>
      <c r="E21" s="44"/>
      <c r="H21" s="36"/>
      <c r="I21" s="36"/>
    </row>
    <row r="22" spans="1:11" ht="5.25" customHeight="1" x14ac:dyDescent="0.25">
      <c r="A22" s="45"/>
      <c r="B22" s="45" t="s">
        <v>7</v>
      </c>
      <c r="C22" s="45"/>
      <c r="D22" s="47"/>
      <c r="E22" s="47"/>
    </row>
    <row r="23" spans="1:11" ht="15.75" x14ac:dyDescent="0.25">
      <c r="A23" s="46" t="s">
        <v>29</v>
      </c>
      <c r="B23" s="45"/>
      <c r="C23" s="45"/>
      <c r="D23" s="44"/>
      <c r="E23" s="44"/>
      <c r="H23" s="36"/>
    </row>
    <row r="24" spans="1:11" ht="15.75" x14ac:dyDescent="0.25">
      <c r="A24" s="45"/>
      <c r="B24" s="45" t="s">
        <v>28</v>
      </c>
      <c r="C24" s="45"/>
      <c r="D24" s="53">
        <v>188828573.56999999</v>
      </c>
      <c r="E24" s="47"/>
      <c r="G24" s="36"/>
      <c r="H24" s="36"/>
      <c r="I24" s="54"/>
    </row>
    <row r="25" spans="1:11" ht="15.75" x14ac:dyDescent="0.25">
      <c r="A25" s="45"/>
      <c r="B25" s="45" t="s">
        <v>27</v>
      </c>
      <c r="C25" s="45"/>
      <c r="D25" s="53">
        <v>27750374.649999999</v>
      </c>
      <c r="E25" s="44"/>
      <c r="G25" s="36" t="s">
        <v>433</v>
      </c>
      <c r="H25" s="36"/>
      <c r="I25" s="54"/>
      <c r="K25" s="51"/>
    </row>
    <row r="26" spans="1:11" ht="15.75" x14ac:dyDescent="0.25">
      <c r="A26" s="45"/>
      <c r="B26" s="45" t="s">
        <v>26</v>
      </c>
      <c r="C26" s="45"/>
      <c r="D26" s="53">
        <v>11854358.76</v>
      </c>
      <c r="E26" s="44"/>
      <c r="H26" s="36"/>
      <c r="I26" s="39"/>
    </row>
    <row r="27" spans="1:11" ht="15.75" x14ac:dyDescent="0.25">
      <c r="A27" s="45"/>
      <c r="B27" s="45" t="s">
        <v>25</v>
      </c>
      <c r="C27" s="45"/>
      <c r="D27" s="53">
        <v>282018989.89999998</v>
      </c>
      <c r="E27" s="44"/>
      <c r="G27" s="36"/>
      <c r="H27" s="36"/>
      <c r="I27" s="52"/>
      <c r="K27" s="51"/>
    </row>
    <row r="28" spans="1:11" ht="15.75" x14ac:dyDescent="0.25">
      <c r="A28" s="45"/>
      <c r="B28" s="45" t="s">
        <v>24</v>
      </c>
      <c r="C28" s="45"/>
      <c r="D28" s="50">
        <v>1529572.18</v>
      </c>
      <c r="E28" s="44"/>
      <c r="H28" s="36"/>
    </row>
    <row r="29" spans="1:11" ht="15.75" x14ac:dyDescent="0.25">
      <c r="A29" s="46" t="s">
        <v>23</v>
      </c>
      <c r="B29" s="45"/>
      <c r="C29" s="45"/>
      <c r="D29" s="49">
        <f>SUM(D24:D28)</f>
        <v>511981869.06</v>
      </c>
      <c r="E29" s="44"/>
      <c r="G29" s="36"/>
      <c r="H29" s="36"/>
    </row>
    <row r="30" spans="1:11" ht="15.75" x14ac:dyDescent="0.25">
      <c r="A30" s="48"/>
      <c r="B30" s="45"/>
      <c r="C30" s="45"/>
      <c r="D30" s="47"/>
      <c r="E30" s="47"/>
      <c r="H30" s="36"/>
    </row>
    <row r="31" spans="1:11" ht="16.5" thickBot="1" x14ac:dyDescent="0.3">
      <c r="A31" s="46" t="s">
        <v>22</v>
      </c>
      <c r="B31" s="45"/>
      <c r="C31" s="45"/>
      <c r="D31" s="43">
        <f>+D20-D29</f>
        <v>393949876.55999988</v>
      </c>
      <c r="E31" s="44"/>
      <c r="G31" s="36">
        <v>0</v>
      </c>
      <c r="H31" s="36"/>
      <c r="I31" s="42"/>
    </row>
    <row r="32" spans="1:11" ht="15.75" thickTop="1" x14ac:dyDescent="0.25">
      <c r="D32" s="41"/>
      <c r="E32" s="36"/>
      <c r="G32" s="39"/>
    </row>
    <row r="33" spans="1:10" x14ac:dyDescent="0.25">
      <c r="A33" s="351" t="s">
        <v>21</v>
      </c>
      <c r="B33" s="351"/>
      <c r="C33" s="351"/>
      <c r="D33" s="351"/>
      <c r="E33" s="351"/>
    </row>
    <row r="34" spans="1:10" x14ac:dyDescent="0.25">
      <c r="B34" s="37"/>
      <c r="C34" s="37"/>
      <c r="D34" s="36"/>
    </row>
    <row r="35" spans="1:10" ht="36.75" customHeight="1" x14ac:dyDescent="0.25">
      <c r="A35" s="349" t="s">
        <v>20</v>
      </c>
      <c r="B35" s="349"/>
      <c r="C35" s="349"/>
      <c r="D35" s="349"/>
      <c r="E35" s="349"/>
    </row>
    <row r="36" spans="1:10" ht="18.75" customHeight="1" x14ac:dyDescent="0.25">
      <c r="A36" s="352"/>
      <c r="B36" s="353"/>
      <c r="C36" s="353"/>
      <c r="D36" s="353"/>
      <c r="E36" s="353"/>
    </row>
    <row r="37" spans="1:10" ht="24.75" customHeight="1" x14ac:dyDescent="0.25">
      <c r="A37" s="16"/>
      <c r="B37" s="35"/>
      <c r="C37" s="35"/>
      <c r="D37" s="35"/>
      <c r="E37" s="35"/>
    </row>
    <row r="38" spans="1:10" ht="37.5" customHeight="1" x14ac:dyDescent="0.25">
      <c r="A38" s="346" t="s">
        <v>10</v>
      </c>
      <c r="B38" s="346"/>
      <c r="C38" s="346"/>
      <c r="D38" s="346"/>
      <c r="E38" s="346"/>
    </row>
    <row r="39" spans="1:10" ht="17.25" x14ac:dyDescent="0.3">
      <c r="A39" s="17"/>
      <c r="B39" s="18"/>
      <c r="C39" s="19"/>
      <c r="D39" s="19"/>
      <c r="E39" s="34"/>
    </row>
    <row r="40" spans="1:10" ht="17.25" x14ac:dyDescent="0.3">
      <c r="A40" s="17"/>
      <c r="B40" s="18"/>
      <c r="C40" s="19"/>
      <c r="D40" s="19"/>
      <c r="E40" s="34"/>
    </row>
    <row r="41" spans="1:10" ht="36" customHeight="1" x14ac:dyDescent="0.25">
      <c r="A41" s="346" t="s">
        <v>447</v>
      </c>
      <c r="B41" s="346"/>
      <c r="C41" s="346"/>
      <c r="D41" s="346"/>
      <c r="E41" s="346"/>
    </row>
    <row r="42" spans="1:10" ht="20.25" customHeight="1" x14ac:dyDescent="0.25">
      <c r="A42" s="28"/>
      <c r="B42" s="28"/>
      <c r="C42" s="28"/>
      <c r="D42" s="28"/>
      <c r="E42" s="28"/>
    </row>
    <row r="43" spans="1:10" ht="17.25" x14ac:dyDescent="0.3">
      <c r="A43" s="17"/>
      <c r="B43" s="21"/>
      <c r="C43" s="24"/>
      <c r="D43" s="25"/>
      <c r="E43" s="33"/>
      <c r="F43" s="30"/>
      <c r="G43" s="30"/>
      <c r="H43" s="30"/>
      <c r="I43" s="30"/>
      <c r="J43" s="30"/>
    </row>
    <row r="44" spans="1:10" ht="36" customHeight="1" x14ac:dyDescent="0.25">
      <c r="A44" s="345" t="s">
        <v>478</v>
      </c>
      <c r="B44" s="345"/>
      <c r="C44" s="344" t="s">
        <v>19</v>
      </c>
      <c r="D44" s="350"/>
      <c r="E44" s="350"/>
      <c r="F44" s="30"/>
      <c r="G44" s="30"/>
      <c r="H44" s="30"/>
      <c r="I44" s="30"/>
      <c r="J44" s="30"/>
    </row>
    <row r="52" spans="2:10" ht="16.5" x14ac:dyDescent="0.25">
      <c r="B52" s="344" t="s">
        <v>18</v>
      </c>
      <c r="C52" s="350"/>
      <c r="D52" s="350"/>
      <c r="E52" s="350"/>
      <c r="F52" s="30"/>
      <c r="G52" s="30"/>
      <c r="H52" s="30"/>
      <c r="I52" s="30"/>
      <c r="J52" s="30"/>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0"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I99"/>
  <sheetViews>
    <sheetView zoomScaleNormal="100" workbookViewId="0">
      <selection activeCell="A2" sqref="A2:F5"/>
    </sheetView>
  </sheetViews>
  <sheetFormatPr baseColWidth="10" defaultColWidth="11.42578125" defaultRowHeight="15" x14ac:dyDescent="0.25"/>
  <cols>
    <col min="1" max="1" width="7.28515625" style="31" customWidth="1"/>
    <col min="2" max="2" width="54.7109375" style="31" customWidth="1"/>
    <col min="3" max="3" width="2" style="31" hidden="1" customWidth="1"/>
    <col min="4" max="4" width="24.7109375" style="32" customWidth="1"/>
    <col min="5" max="5" width="1.7109375" style="31" hidden="1" customWidth="1"/>
    <col min="6" max="6" width="2.7109375" style="31" hidden="1" customWidth="1"/>
    <col min="7" max="7" width="15.85546875" style="30" bestFit="1" customWidth="1"/>
    <col min="8" max="8" width="19.5703125" style="30" customWidth="1"/>
    <col min="9" max="9" width="15.140625" style="30" bestFit="1" customWidth="1"/>
    <col min="10" max="16384" width="11.42578125" style="30"/>
  </cols>
  <sheetData>
    <row r="2" spans="1:6" ht="15.75" x14ac:dyDescent="0.25">
      <c r="A2" s="348" t="s">
        <v>14</v>
      </c>
      <c r="B2" s="348"/>
      <c r="C2" s="348"/>
      <c r="D2" s="348"/>
      <c r="E2" s="348"/>
      <c r="F2" s="348"/>
    </row>
    <row r="3" spans="1:6" x14ac:dyDescent="0.25">
      <c r="A3" s="342" t="s">
        <v>15</v>
      </c>
      <c r="B3" s="342"/>
      <c r="C3" s="342"/>
      <c r="D3" s="342"/>
      <c r="E3" s="342"/>
      <c r="F3" s="342"/>
    </row>
    <row r="4" spans="1:6" x14ac:dyDescent="0.25">
      <c r="A4" s="342" t="s">
        <v>16</v>
      </c>
      <c r="B4" s="342"/>
      <c r="C4" s="342"/>
      <c r="D4" s="342"/>
      <c r="E4" s="342"/>
      <c r="F4" s="342"/>
    </row>
    <row r="5" spans="1:6" x14ac:dyDescent="0.25">
      <c r="A5" s="29"/>
      <c r="B5" s="29"/>
      <c r="C5" s="29"/>
      <c r="D5" s="29"/>
      <c r="E5" s="29"/>
    </row>
    <row r="6" spans="1:6" x14ac:dyDescent="0.25">
      <c r="A6" s="29"/>
      <c r="B6" s="29"/>
      <c r="C6" s="29"/>
      <c r="D6" s="29"/>
      <c r="E6" s="29"/>
    </row>
    <row r="7" spans="1:6" x14ac:dyDescent="0.25">
      <c r="A7" s="29"/>
      <c r="B7" s="29"/>
      <c r="C7" s="29"/>
      <c r="D7" s="29"/>
      <c r="E7" s="29"/>
    </row>
    <row r="10" spans="1:6" ht="15.75" x14ac:dyDescent="0.25">
      <c r="A10" s="355" t="s">
        <v>440</v>
      </c>
      <c r="B10" s="355"/>
      <c r="C10" s="355"/>
      <c r="D10" s="355"/>
      <c r="E10" s="355"/>
      <c r="F10" s="355"/>
    </row>
    <row r="11" spans="1:6" ht="15.75" x14ac:dyDescent="0.25">
      <c r="A11" s="355" t="s">
        <v>484</v>
      </c>
      <c r="B11" s="355"/>
      <c r="C11" s="355"/>
      <c r="D11" s="355"/>
      <c r="E11" s="355"/>
    </row>
    <row r="12" spans="1:6" ht="15.75" x14ac:dyDescent="0.25">
      <c r="A12" s="355" t="s">
        <v>1</v>
      </c>
      <c r="B12" s="355"/>
      <c r="C12" s="355"/>
      <c r="D12" s="355"/>
      <c r="E12" s="355"/>
    </row>
    <row r="13" spans="1:6" x14ac:dyDescent="0.25">
      <c r="B13" s="63"/>
      <c r="C13" s="63"/>
      <c r="D13" s="40"/>
    </row>
    <row r="14" spans="1:6" x14ac:dyDescent="0.25">
      <c r="D14" s="134">
        <v>2024</v>
      </c>
      <c r="E14" s="62"/>
    </row>
    <row r="15" spans="1:6" x14ac:dyDescent="0.25">
      <c r="A15" s="37" t="s">
        <v>109</v>
      </c>
      <c r="B15" s="126"/>
      <c r="C15" s="126"/>
      <c r="D15" s="133"/>
      <c r="E15" s="105"/>
    </row>
    <row r="16" spans="1:6" customFormat="1" hidden="1" x14ac:dyDescent="0.25">
      <c r="A16" s="110"/>
      <c r="B16" s="1" t="s">
        <v>108</v>
      </c>
      <c r="C16" s="31"/>
      <c r="D16" s="124">
        <v>0</v>
      </c>
      <c r="E16" s="115"/>
      <c r="F16" s="110"/>
    </row>
    <row r="17" spans="1:9" customFormat="1" hidden="1" x14ac:dyDescent="0.25">
      <c r="A17" s="110"/>
      <c r="B17" s="1" t="s">
        <v>107</v>
      </c>
      <c r="C17" s="31"/>
      <c r="D17" s="124">
        <v>0</v>
      </c>
      <c r="E17" s="115"/>
      <c r="F17" s="110"/>
    </row>
    <row r="18" spans="1:9" customFormat="1" x14ac:dyDescent="0.25">
      <c r="A18" s="110"/>
      <c r="B18" s="1" t="s">
        <v>106</v>
      </c>
      <c r="C18" s="31"/>
      <c r="D18" s="271">
        <v>216701692.5</v>
      </c>
      <c r="E18" s="115"/>
      <c r="F18" s="110"/>
    </row>
    <row r="19" spans="1:9" x14ac:dyDescent="0.25">
      <c r="B19" s="1" t="s">
        <v>105</v>
      </c>
      <c r="D19" s="272">
        <v>398507588.82999998</v>
      </c>
      <c r="E19" s="109"/>
      <c r="H19" s="74"/>
    </row>
    <row r="20" spans="1:9" customFormat="1" hidden="1" x14ac:dyDescent="0.25">
      <c r="A20" s="110"/>
      <c r="B20" s="1" t="s">
        <v>104</v>
      </c>
      <c r="C20" s="31"/>
      <c r="D20" s="124">
        <v>0</v>
      </c>
      <c r="E20" s="115"/>
      <c r="F20" s="110"/>
    </row>
    <row r="21" spans="1:9" customFormat="1" hidden="1" x14ac:dyDescent="0.25">
      <c r="A21" s="110"/>
      <c r="B21" s="1" t="s">
        <v>103</v>
      </c>
      <c r="C21" s="31"/>
      <c r="D21" s="124">
        <v>0</v>
      </c>
      <c r="E21" s="115"/>
      <c r="F21" s="110"/>
    </row>
    <row r="22" spans="1:9" customFormat="1" hidden="1" x14ac:dyDescent="0.25">
      <c r="A22" s="110"/>
      <c r="B22" s="1" t="s">
        <v>102</v>
      </c>
      <c r="C22" s="31"/>
      <c r="D22" s="124">
        <v>0</v>
      </c>
      <c r="E22" s="115"/>
      <c r="F22" s="110"/>
    </row>
    <row r="23" spans="1:9" customFormat="1" x14ac:dyDescent="0.25">
      <c r="A23" s="110"/>
      <c r="B23" s="1" t="s">
        <v>74</v>
      </c>
      <c r="C23" s="31"/>
      <c r="D23" s="124">
        <v>11125296.789999999</v>
      </c>
      <c r="E23" s="115"/>
      <c r="F23" s="110"/>
      <c r="H23" s="153"/>
      <c r="I23" s="122"/>
    </row>
    <row r="24" spans="1:9" customFormat="1" ht="30" hidden="1" x14ac:dyDescent="0.25">
      <c r="A24" s="110"/>
      <c r="B24" s="1" t="s">
        <v>101</v>
      </c>
      <c r="C24" s="31"/>
      <c r="D24" s="124">
        <v>0</v>
      </c>
      <c r="E24" s="115"/>
      <c r="F24" s="110"/>
    </row>
    <row r="25" spans="1:9" x14ac:dyDescent="0.25">
      <c r="B25" s="1" t="s">
        <v>100</v>
      </c>
      <c r="D25" s="40">
        <v>-155752545.71000001</v>
      </c>
      <c r="E25" s="109"/>
      <c r="H25" s="260"/>
      <c r="I25" s="260"/>
    </row>
    <row r="26" spans="1:9" customFormat="1" x14ac:dyDescent="0.25">
      <c r="A26" s="110"/>
      <c r="B26" s="1" t="s">
        <v>99</v>
      </c>
      <c r="C26" s="31"/>
      <c r="D26" s="132">
        <v>-20444066.129999999</v>
      </c>
      <c r="E26" s="115"/>
      <c r="F26" s="110"/>
      <c r="H26" s="260">
        <f>+H23-H25</f>
        <v>0</v>
      </c>
      <c r="I26" s="153">
        <f>+I23-I25</f>
        <v>0</v>
      </c>
    </row>
    <row r="27" spans="1:9" customFormat="1" x14ac:dyDescent="0.25">
      <c r="A27" s="110"/>
      <c r="B27" s="1" t="s">
        <v>98</v>
      </c>
      <c r="C27" s="31"/>
      <c r="D27" s="132">
        <v>0</v>
      </c>
      <c r="E27" s="115"/>
      <c r="F27" s="110"/>
      <c r="G27" s="131"/>
      <c r="H27" s="153"/>
      <c r="I27" s="122"/>
    </row>
    <row r="28" spans="1:9" x14ac:dyDescent="0.25">
      <c r="B28" s="1" t="s">
        <v>97</v>
      </c>
      <c r="D28" s="40">
        <v>-27750374.649999999</v>
      </c>
      <c r="E28" s="109"/>
      <c r="G28" s="74"/>
      <c r="I28" s="260"/>
    </row>
    <row r="29" spans="1:9" customFormat="1" x14ac:dyDescent="0.25">
      <c r="A29" s="110"/>
      <c r="B29" s="1" t="s">
        <v>96</v>
      </c>
      <c r="C29" s="31"/>
      <c r="D29" s="124">
        <v>0</v>
      </c>
      <c r="E29" s="115"/>
      <c r="F29" s="110"/>
      <c r="I29" s="122"/>
    </row>
    <row r="30" spans="1:9" customFormat="1" x14ac:dyDescent="0.25">
      <c r="A30" s="110"/>
      <c r="B30" s="1" t="s">
        <v>95</v>
      </c>
      <c r="C30" s="31"/>
      <c r="D30" s="124">
        <v>0</v>
      </c>
      <c r="E30" s="115"/>
      <c r="F30" s="110"/>
      <c r="I30" s="128"/>
    </row>
    <row r="31" spans="1:9" x14ac:dyDescent="0.25">
      <c r="B31" s="1" t="s">
        <v>68</v>
      </c>
      <c r="D31" s="130">
        <v>-217979408</v>
      </c>
      <c r="E31" s="109"/>
      <c r="F31" s="129"/>
      <c r="G31" s="128"/>
      <c r="H31" s="128"/>
      <c r="I31" s="76"/>
    </row>
    <row r="32" spans="1:9" x14ac:dyDescent="0.25">
      <c r="A32" s="37" t="s">
        <v>94</v>
      </c>
      <c r="D32" s="127">
        <f>SUM(D16:D31)</f>
        <v>204408183.62999988</v>
      </c>
      <c r="E32" s="109"/>
      <c r="G32" s="76"/>
      <c r="H32" s="76"/>
      <c r="I32" s="76"/>
    </row>
    <row r="33" spans="1:9" x14ac:dyDescent="0.25">
      <c r="B33" s="31" t="s">
        <v>7</v>
      </c>
      <c r="E33" s="36"/>
      <c r="G33" s="76"/>
      <c r="H33" s="76"/>
      <c r="I33" s="76"/>
    </row>
    <row r="34" spans="1:9" x14ac:dyDescent="0.25">
      <c r="A34" s="37" t="s">
        <v>93</v>
      </c>
      <c r="B34" s="126"/>
      <c r="C34" s="126"/>
      <c r="D34" s="108"/>
      <c r="E34" s="36"/>
      <c r="G34" s="125"/>
      <c r="H34" s="125"/>
      <c r="I34" s="76"/>
    </row>
    <row r="35" spans="1:9" customFormat="1" hidden="1" x14ac:dyDescent="0.25">
      <c r="A35" s="110"/>
      <c r="B35" s="1" t="s">
        <v>92</v>
      </c>
      <c r="C35" s="31"/>
      <c r="D35" s="124"/>
      <c r="E35" s="115"/>
      <c r="F35" s="110"/>
    </row>
    <row r="36" spans="1:9" customFormat="1" hidden="1" x14ac:dyDescent="0.25">
      <c r="A36" s="110"/>
      <c r="B36" s="1" t="s">
        <v>91</v>
      </c>
      <c r="C36" s="31"/>
      <c r="D36" s="124"/>
      <c r="E36" s="115"/>
      <c r="F36" s="110"/>
    </row>
    <row r="37" spans="1:9" customFormat="1" ht="30" hidden="1" x14ac:dyDescent="0.25">
      <c r="A37" s="110"/>
      <c r="B37" s="1" t="s">
        <v>90</v>
      </c>
      <c r="C37" s="31"/>
      <c r="D37" s="124"/>
      <c r="E37" s="115"/>
      <c r="F37" s="110"/>
    </row>
    <row r="38" spans="1:9" customFormat="1" ht="30" hidden="1" x14ac:dyDescent="0.25">
      <c r="A38" s="110"/>
      <c r="B38" s="1" t="s">
        <v>89</v>
      </c>
      <c r="C38" s="31"/>
      <c r="D38" s="124"/>
      <c r="E38" s="115"/>
      <c r="F38" s="110"/>
    </row>
    <row r="39" spans="1:9" customFormat="1" ht="30" hidden="1" x14ac:dyDescent="0.25">
      <c r="A39" s="110"/>
      <c r="B39" s="1" t="s">
        <v>88</v>
      </c>
      <c r="C39" s="31"/>
      <c r="D39" s="124"/>
      <c r="E39" s="115"/>
      <c r="F39" s="110"/>
    </row>
    <row r="40" spans="1:9" customFormat="1" hidden="1" x14ac:dyDescent="0.25">
      <c r="A40" s="110"/>
      <c r="B40" s="1" t="s">
        <v>74</v>
      </c>
      <c r="C40" s="31"/>
      <c r="D40" s="124"/>
      <c r="E40" s="115"/>
      <c r="F40" s="110"/>
    </row>
    <row r="41" spans="1:9" customFormat="1" hidden="1" x14ac:dyDescent="0.25">
      <c r="A41" s="113"/>
      <c r="B41" s="3"/>
      <c r="C41" s="110"/>
      <c r="D41" s="124"/>
      <c r="E41" s="112"/>
      <c r="F41" s="110"/>
    </row>
    <row r="42" spans="1:9" x14ac:dyDescent="0.25">
      <c r="B42" s="1" t="s">
        <v>87</v>
      </c>
      <c r="D42" s="108">
        <v>-36735080.5</v>
      </c>
      <c r="E42" s="109"/>
    </row>
    <row r="43" spans="1:9" ht="30" hidden="1" x14ac:dyDescent="0.25">
      <c r="B43" s="1" t="s">
        <v>86</v>
      </c>
      <c r="D43" s="123">
        <v>0</v>
      </c>
      <c r="E43" s="109"/>
    </row>
    <row r="44" spans="1:9" customFormat="1" ht="30" hidden="1" x14ac:dyDescent="0.25">
      <c r="A44" s="110"/>
      <c r="B44" s="1" t="s">
        <v>85</v>
      </c>
      <c r="C44" s="31"/>
      <c r="D44" s="111">
        <v>0</v>
      </c>
      <c r="E44" s="115"/>
      <c r="F44" s="110"/>
    </row>
    <row r="45" spans="1:9" customFormat="1" ht="30" hidden="1" x14ac:dyDescent="0.25">
      <c r="A45" s="110"/>
      <c r="B45" s="1" t="s">
        <v>84</v>
      </c>
      <c r="C45" s="31"/>
      <c r="D45" s="111">
        <v>0</v>
      </c>
      <c r="E45" s="115"/>
      <c r="F45" s="110"/>
    </row>
    <row r="46" spans="1:9" customFormat="1" ht="30" hidden="1" x14ac:dyDescent="0.25">
      <c r="A46" s="110"/>
      <c r="B46" s="1" t="s">
        <v>83</v>
      </c>
      <c r="C46" s="31"/>
      <c r="D46" s="111">
        <v>0</v>
      </c>
      <c r="E46" s="115"/>
      <c r="F46" s="110"/>
    </row>
    <row r="47" spans="1:9" customFormat="1" hidden="1" x14ac:dyDescent="0.25">
      <c r="A47" s="110"/>
      <c r="B47" s="1" t="s">
        <v>82</v>
      </c>
      <c r="C47" s="31"/>
      <c r="D47" s="111">
        <v>0</v>
      </c>
      <c r="E47" s="115"/>
      <c r="F47" s="110"/>
    </row>
    <row r="48" spans="1:9" customFormat="1" x14ac:dyDescent="0.25">
      <c r="A48" s="110"/>
      <c r="B48" s="1" t="s">
        <v>81</v>
      </c>
      <c r="C48" s="31"/>
      <c r="D48" s="111">
        <v>-121622173.91</v>
      </c>
      <c r="E48" s="115"/>
      <c r="F48" s="110"/>
      <c r="G48" s="122"/>
    </row>
    <row r="49" spans="1:6" customFormat="1" x14ac:dyDescent="0.25">
      <c r="A49" s="110"/>
      <c r="B49" s="1" t="s">
        <v>68</v>
      </c>
      <c r="C49" s="31"/>
      <c r="D49" s="121"/>
      <c r="E49" s="115"/>
      <c r="F49" s="116"/>
    </row>
    <row r="50" spans="1:6" s="118" customFormat="1" x14ac:dyDescent="0.25">
      <c r="A50" s="37" t="s">
        <v>80</v>
      </c>
      <c r="B50" s="119"/>
      <c r="C50" s="119"/>
      <c r="D50" s="114">
        <f>SUM(D34:D49)</f>
        <v>-158357254.41</v>
      </c>
      <c r="E50" s="120"/>
      <c r="F50" s="119"/>
    </row>
    <row r="51" spans="1:6" customFormat="1" hidden="1" x14ac:dyDescent="0.25">
      <c r="A51" s="113" t="s">
        <v>79</v>
      </c>
      <c r="B51" s="117"/>
      <c r="C51" s="117"/>
      <c r="D51" s="114"/>
      <c r="E51" s="36"/>
      <c r="F51" s="31"/>
    </row>
    <row r="52" spans="1:6" customFormat="1" hidden="1" x14ac:dyDescent="0.25">
      <c r="A52" s="110"/>
      <c r="B52" s="1" t="s">
        <v>78</v>
      </c>
      <c r="C52" s="31"/>
      <c r="D52" s="111">
        <v>0</v>
      </c>
      <c r="E52" s="115"/>
      <c r="F52" s="110"/>
    </row>
    <row r="53" spans="1:6" customFormat="1" hidden="1" x14ac:dyDescent="0.25">
      <c r="A53" s="110"/>
      <c r="B53" s="1" t="s">
        <v>77</v>
      </c>
      <c r="C53" s="31"/>
      <c r="D53" s="111">
        <v>0</v>
      </c>
      <c r="E53" s="115"/>
      <c r="F53" s="110"/>
    </row>
    <row r="54" spans="1:6" customFormat="1" hidden="1" x14ac:dyDescent="0.25">
      <c r="A54" s="110"/>
      <c r="B54" s="1" t="s">
        <v>76</v>
      </c>
      <c r="C54" s="31"/>
      <c r="D54" s="111">
        <v>0</v>
      </c>
      <c r="E54" s="115"/>
      <c r="F54" s="110"/>
    </row>
    <row r="55" spans="1:6" customFormat="1" ht="30" hidden="1" x14ac:dyDescent="0.25">
      <c r="A55" s="110"/>
      <c r="B55" s="1" t="s">
        <v>75</v>
      </c>
      <c r="C55" s="31"/>
      <c r="D55" s="111">
        <v>0</v>
      </c>
      <c r="E55" s="115"/>
      <c r="F55" s="110"/>
    </row>
    <row r="56" spans="1:6" customFormat="1" hidden="1" x14ac:dyDescent="0.25">
      <c r="A56" s="110"/>
      <c r="B56" s="1" t="s">
        <v>74</v>
      </c>
      <c r="C56" s="31"/>
      <c r="D56" s="111">
        <v>0</v>
      </c>
      <c r="E56" s="115"/>
      <c r="F56" s="110"/>
    </row>
    <row r="57" spans="1:6" customFormat="1" hidden="1" x14ac:dyDescent="0.25">
      <c r="A57" s="113"/>
      <c r="B57" s="3"/>
      <c r="C57" s="110"/>
      <c r="D57" s="111"/>
      <c r="E57" s="112"/>
      <c r="F57" s="110"/>
    </row>
    <row r="58" spans="1:6" customFormat="1" ht="30" hidden="1" x14ac:dyDescent="0.25">
      <c r="A58" s="110"/>
      <c r="B58" s="1" t="s">
        <v>73</v>
      </c>
      <c r="C58" s="31"/>
      <c r="D58" s="111">
        <v>0</v>
      </c>
      <c r="E58" s="115"/>
      <c r="F58" s="110"/>
    </row>
    <row r="59" spans="1:6" customFormat="1" ht="30" hidden="1" x14ac:dyDescent="0.25">
      <c r="A59" s="110"/>
      <c r="B59" s="1" t="s">
        <v>72</v>
      </c>
      <c r="C59" s="31"/>
      <c r="D59" s="111">
        <v>0</v>
      </c>
      <c r="E59" s="115"/>
      <c r="F59" s="110"/>
    </row>
    <row r="60" spans="1:6" customFormat="1" hidden="1" x14ac:dyDescent="0.25">
      <c r="A60" s="110"/>
      <c r="B60" s="1" t="s">
        <v>71</v>
      </c>
      <c r="C60" s="31"/>
      <c r="D60" s="111">
        <v>0</v>
      </c>
      <c r="E60" s="115"/>
      <c r="F60" s="110"/>
    </row>
    <row r="61" spans="1:6" customFormat="1" hidden="1" x14ac:dyDescent="0.25">
      <c r="A61" s="110"/>
      <c r="B61" s="1" t="s">
        <v>70</v>
      </c>
      <c r="C61" s="31"/>
      <c r="D61" s="111">
        <v>0</v>
      </c>
      <c r="E61" s="115"/>
      <c r="F61" s="110"/>
    </row>
    <row r="62" spans="1:6" customFormat="1" ht="30" hidden="1" x14ac:dyDescent="0.25">
      <c r="A62" s="110"/>
      <c r="B62" s="1" t="s">
        <v>69</v>
      </c>
      <c r="C62" s="31"/>
      <c r="D62" s="111">
        <v>0</v>
      </c>
      <c r="E62" s="115"/>
      <c r="F62" s="110"/>
    </row>
    <row r="63" spans="1:6" customFormat="1" hidden="1" x14ac:dyDescent="0.25">
      <c r="A63" s="110"/>
      <c r="B63" s="1" t="s">
        <v>68</v>
      </c>
      <c r="C63" s="31"/>
      <c r="D63" s="111">
        <v>0</v>
      </c>
      <c r="E63" s="115"/>
      <c r="F63" s="116"/>
    </row>
    <row r="64" spans="1:6" customFormat="1" hidden="1" x14ac:dyDescent="0.25">
      <c r="A64" s="113" t="s">
        <v>67</v>
      </c>
      <c r="B64" s="110"/>
      <c r="C64" s="110"/>
      <c r="D64" s="114">
        <f>SUM(D52:D63)</f>
        <v>0</v>
      </c>
      <c r="E64" s="115"/>
      <c r="F64" s="110"/>
    </row>
    <row r="65" spans="1:9" customFormat="1" x14ac:dyDescent="0.25">
      <c r="A65" s="113"/>
      <c r="B65" s="110"/>
      <c r="C65" s="110"/>
      <c r="D65" s="111"/>
      <c r="E65" s="112"/>
      <c r="F65" s="110"/>
    </row>
    <row r="66" spans="1:9" x14ac:dyDescent="0.25">
      <c r="A66" s="38" t="s">
        <v>66</v>
      </c>
      <c r="D66" s="108">
        <f>+D32+D50</f>
        <v>46050929.21999988</v>
      </c>
      <c r="E66" s="109"/>
    </row>
    <row r="67" spans="1:9" x14ac:dyDescent="0.25">
      <c r="A67" s="31" t="s">
        <v>65</v>
      </c>
      <c r="D67" s="270">
        <v>497372909</v>
      </c>
      <c r="E67" s="109"/>
    </row>
    <row r="68" spans="1:9" x14ac:dyDescent="0.25">
      <c r="A68" s="37" t="s">
        <v>64</v>
      </c>
      <c r="D68" s="269">
        <f>SUM(D66:D67)</f>
        <v>543423838.21999991</v>
      </c>
      <c r="E68" s="107"/>
      <c r="H68" s="248"/>
    </row>
    <row r="69" spans="1:9" x14ac:dyDescent="0.25">
      <c r="A69" s="37"/>
      <c r="D69" s="101"/>
      <c r="E69" s="105"/>
    </row>
    <row r="70" spans="1:9" x14ac:dyDescent="0.25">
      <c r="D70" s="106"/>
    </row>
    <row r="71" spans="1:9" ht="28.5" customHeight="1" x14ac:dyDescent="0.25"/>
    <row r="72" spans="1:9" ht="31.5" customHeight="1" x14ac:dyDescent="0.25">
      <c r="A72" s="346" t="s">
        <v>10</v>
      </c>
      <c r="B72" s="346"/>
      <c r="C72" s="346"/>
      <c r="D72" s="346"/>
      <c r="E72" s="346"/>
      <c r="F72" s="104"/>
      <c r="G72" s="104"/>
      <c r="H72" s="104"/>
      <c r="I72" s="104"/>
    </row>
    <row r="73" spans="1:9" ht="17.25" x14ac:dyDescent="0.3">
      <c r="A73" s="17"/>
      <c r="B73" s="18"/>
      <c r="C73" s="19"/>
      <c r="D73" s="19"/>
      <c r="E73" s="34"/>
      <c r="F73" s="3"/>
      <c r="G73" s="3"/>
      <c r="H73" s="4"/>
      <c r="I73" s="1"/>
    </row>
    <row r="74" spans="1:9" ht="17.25" x14ac:dyDescent="0.3">
      <c r="A74" s="17"/>
      <c r="B74" s="18"/>
      <c r="C74" s="19"/>
      <c r="D74" s="19"/>
      <c r="E74" s="34"/>
      <c r="F74" s="3"/>
      <c r="G74" s="3"/>
      <c r="H74" s="1"/>
      <c r="I74" s="1"/>
    </row>
    <row r="75" spans="1:9" ht="35.25" customHeight="1" x14ac:dyDescent="0.25">
      <c r="A75" s="346" t="s">
        <v>447</v>
      </c>
      <c r="B75" s="346"/>
      <c r="C75" s="346"/>
      <c r="D75" s="346"/>
      <c r="E75" s="346"/>
      <c r="F75" s="104"/>
      <c r="G75" s="104"/>
      <c r="H75" s="104"/>
      <c r="I75" s="104"/>
    </row>
    <row r="76" spans="1:9" ht="17.25" x14ac:dyDescent="0.3">
      <c r="A76" s="17"/>
      <c r="B76" s="21"/>
      <c r="C76" s="22"/>
      <c r="D76" s="23"/>
      <c r="E76" s="103"/>
      <c r="F76" s="3"/>
      <c r="G76" s="3"/>
      <c r="H76" s="1"/>
      <c r="I76" s="1"/>
    </row>
    <row r="77" spans="1:9" ht="17.25" x14ac:dyDescent="0.3">
      <c r="A77" s="17"/>
      <c r="B77" s="21"/>
      <c r="C77" s="24"/>
      <c r="D77" s="25"/>
      <c r="E77" s="33"/>
      <c r="F77" s="3"/>
      <c r="G77" s="3"/>
      <c r="H77" s="1"/>
      <c r="I77" s="1"/>
    </row>
    <row r="78" spans="1:9" ht="43.5" customHeight="1" x14ac:dyDescent="0.25">
      <c r="A78" s="354" t="s">
        <v>480</v>
      </c>
      <c r="B78" s="354"/>
      <c r="C78" s="344" t="s">
        <v>11</v>
      </c>
      <c r="D78" s="344"/>
      <c r="E78" s="344"/>
      <c r="F78" s="102"/>
      <c r="G78" s="102"/>
      <c r="H78" s="102"/>
      <c r="I78" s="102"/>
    </row>
    <row r="79" spans="1:9" ht="18.75" x14ac:dyDescent="0.25">
      <c r="A79" s="26"/>
      <c r="B79" s="26"/>
      <c r="C79" s="26"/>
      <c r="D79" s="98"/>
      <c r="E79" s="26"/>
    </row>
    <row r="89" spans="4:5" x14ac:dyDescent="0.25">
      <c r="D89" s="101"/>
      <c r="E89" s="100"/>
    </row>
    <row r="90" spans="4:5" x14ac:dyDescent="0.25">
      <c r="D90" s="101"/>
      <c r="E90" s="100"/>
    </row>
    <row r="91" spans="4:5" x14ac:dyDescent="0.25">
      <c r="D91" s="101"/>
      <c r="E91" s="100"/>
    </row>
    <row r="92" spans="4:5" x14ac:dyDescent="0.25">
      <c r="D92" s="101"/>
      <c r="E92" s="100"/>
    </row>
    <row r="93" spans="4:5" x14ac:dyDescent="0.25">
      <c r="D93" s="101"/>
      <c r="E93" s="100"/>
    </row>
    <row r="94" spans="4:5" x14ac:dyDescent="0.25">
      <c r="D94" s="101"/>
      <c r="E94" s="100"/>
    </row>
    <row r="95" spans="4:5" x14ac:dyDescent="0.25">
      <c r="D95" s="101"/>
      <c r="E95" s="100"/>
    </row>
    <row r="96" spans="4:5" x14ac:dyDescent="0.25">
      <c r="D96" s="101"/>
      <c r="E96" s="100"/>
    </row>
    <row r="97" spans="4:5" x14ac:dyDescent="0.25">
      <c r="D97" s="101"/>
      <c r="E97" s="100"/>
    </row>
    <row r="98" spans="4:5" x14ac:dyDescent="0.25">
      <c r="D98" s="101"/>
      <c r="E98" s="100"/>
    </row>
    <row r="99" spans="4:5" x14ac:dyDescent="0.25">
      <c r="D99" s="101"/>
      <c r="E99" s="100"/>
    </row>
  </sheetData>
  <mergeCells count="10">
    <mergeCell ref="A2:F2"/>
    <mergeCell ref="A3:F3"/>
    <mergeCell ref="A4:F4"/>
    <mergeCell ref="A75:E75"/>
    <mergeCell ref="A78:B78"/>
    <mergeCell ref="C78:E78"/>
    <mergeCell ref="A11:E11"/>
    <mergeCell ref="A12:E12"/>
    <mergeCell ref="A72:E72"/>
    <mergeCell ref="A10:F10"/>
  </mergeCells>
  <printOptions horizontalCentered="1"/>
  <pageMargins left="0.35433070866141736" right="0.35433070866141736" top="0.23622047244094491"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4"/>
  <sheetViews>
    <sheetView zoomScaleNormal="100" workbookViewId="0">
      <selection activeCell="C2" sqref="C2:K4"/>
    </sheetView>
  </sheetViews>
  <sheetFormatPr baseColWidth="10" defaultColWidth="11.42578125" defaultRowHeight="15" x14ac:dyDescent="0.25"/>
  <cols>
    <col min="1" max="1" width="2" style="1" customWidth="1"/>
    <col min="2" max="2" width="1.28515625" style="1" customWidth="1"/>
    <col min="3" max="3" width="50" style="1" customWidth="1"/>
    <col min="4" max="4" width="0.7109375" style="1" hidden="1" customWidth="1"/>
    <col min="5" max="5" width="15.7109375" style="3" customWidth="1"/>
    <col min="6" max="6" width="1.7109375" style="3" hidden="1" customWidth="1"/>
    <col min="7" max="7" width="0.85546875" style="3" hidden="1" customWidth="1"/>
    <col min="8" max="8" width="0.5703125" style="3" hidden="1" customWidth="1"/>
    <col min="9" max="9" width="21" style="1" customWidth="1"/>
    <col min="10" max="10" width="1.7109375" style="1" hidden="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C2" s="262" t="s">
        <v>14</v>
      </c>
      <c r="D2" s="262"/>
      <c r="E2" s="262"/>
      <c r="F2" s="262"/>
      <c r="G2" s="262"/>
      <c r="H2" s="262"/>
    </row>
    <row r="3" spans="1:13" x14ac:dyDescent="0.25">
      <c r="C3" s="342" t="s">
        <v>15</v>
      </c>
      <c r="D3" s="342"/>
      <c r="E3" s="342"/>
      <c r="F3" s="342"/>
      <c r="G3" s="342"/>
      <c r="H3" s="342"/>
      <c r="I3" s="342"/>
      <c r="J3" s="342"/>
      <c r="K3" s="342"/>
    </row>
    <row r="4" spans="1:13" x14ac:dyDescent="0.25">
      <c r="C4" s="342" t="s">
        <v>16</v>
      </c>
      <c r="D4" s="342"/>
      <c r="E4" s="342"/>
      <c r="F4" s="342"/>
      <c r="G4" s="342"/>
      <c r="H4" s="342"/>
      <c r="I4" s="342"/>
      <c r="J4" s="342"/>
      <c r="K4" s="342"/>
    </row>
    <row r="5" spans="1:13" x14ac:dyDescent="0.25">
      <c r="C5" s="29"/>
      <c r="D5" s="29"/>
      <c r="E5" s="29"/>
      <c r="F5" s="29"/>
      <c r="G5" s="29"/>
      <c r="H5" s="29"/>
      <c r="I5" s="29"/>
      <c r="J5" s="29"/>
      <c r="K5" s="29"/>
    </row>
    <row r="6" spans="1:13" x14ac:dyDescent="0.25">
      <c r="C6" s="29"/>
      <c r="D6" s="29"/>
      <c r="E6" s="29"/>
      <c r="F6" s="29"/>
      <c r="G6" s="29"/>
      <c r="H6" s="29"/>
      <c r="I6" s="29"/>
      <c r="J6" s="29"/>
      <c r="K6" s="29"/>
    </row>
    <row r="9" spans="1:13" ht="15.75" x14ac:dyDescent="0.25">
      <c r="B9" s="356"/>
      <c r="C9" s="356"/>
      <c r="D9" s="356"/>
      <c r="E9" s="356"/>
      <c r="F9" s="356"/>
      <c r="G9" s="356"/>
      <c r="H9" s="356"/>
      <c r="I9" s="356"/>
      <c r="J9" s="356"/>
      <c r="K9" s="356"/>
    </row>
    <row r="10" spans="1:13" ht="15.75" customHeight="1" x14ac:dyDescent="0.25">
      <c r="A10" s="356" t="s">
        <v>0</v>
      </c>
      <c r="B10" s="356"/>
      <c r="C10" s="356"/>
      <c r="D10" s="356"/>
      <c r="E10" s="356"/>
      <c r="F10" s="356"/>
      <c r="G10" s="356"/>
      <c r="H10" s="356"/>
      <c r="I10" s="356"/>
      <c r="J10" s="356"/>
      <c r="K10" s="356"/>
    </row>
    <row r="11" spans="1:13" ht="15.75" customHeight="1" x14ac:dyDescent="0.25">
      <c r="A11" s="356" t="s">
        <v>483</v>
      </c>
      <c r="B11" s="356"/>
      <c r="C11" s="356"/>
      <c r="D11" s="356"/>
      <c r="E11" s="356"/>
      <c r="F11" s="356"/>
      <c r="G11" s="356"/>
      <c r="H11" s="356"/>
      <c r="I11" s="356"/>
      <c r="J11" s="356"/>
      <c r="K11" s="356"/>
    </row>
    <row r="12" spans="1:13" ht="15.75" customHeight="1" x14ac:dyDescent="0.25">
      <c r="A12" s="356" t="s">
        <v>1</v>
      </c>
      <c r="B12" s="356"/>
      <c r="C12" s="356"/>
      <c r="D12" s="356"/>
      <c r="E12" s="356"/>
      <c r="F12" s="356"/>
      <c r="G12" s="356"/>
      <c r="H12" s="356"/>
      <c r="I12" s="356"/>
      <c r="J12" s="356"/>
      <c r="K12" s="356"/>
    </row>
    <row r="13" spans="1:13" x14ac:dyDescent="0.25">
      <c r="C13" s="249"/>
      <c r="D13" s="249"/>
      <c r="G13" s="249"/>
      <c r="J13" s="249"/>
    </row>
    <row r="14" spans="1:13" ht="30" x14ac:dyDescent="0.25">
      <c r="E14" s="250" t="s">
        <v>2</v>
      </c>
      <c r="F14" s="250"/>
      <c r="G14" s="251"/>
      <c r="H14" s="250"/>
      <c r="I14" s="250" t="s">
        <v>3</v>
      </c>
      <c r="J14" s="250"/>
      <c r="K14" s="250" t="s">
        <v>4</v>
      </c>
      <c r="L14" s="4"/>
    </row>
    <row r="15" spans="1:13" s="9" customFormat="1" x14ac:dyDescent="0.25">
      <c r="A15" s="3"/>
      <c r="B15" s="252"/>
      <c r="C15" s="252" t="s">
        <v>17</v>
      </c>
      <c r="D15" s="252"/>
      <c r="E15" s="5">
        <v>1014524280</v>
      </c>
      <c r="F15" s="6"/>
      <c r="G15" s="7"/>
      <c r="H15" s="6"/>
      <c r="I15" s="7">
        <v>2948179491.5</v>
      </c>
      <c r="J15" s="263"/>
      <c r="K15" s="7">
        <f>SUM(E15,I15)</f>
        <v>3962703771.5</v>
      </c>
      <c r="L15" s="3"/>
      <c r="M15" s="8"/>
    </row>
    <row r="16" spans="1:13" x14ac:dyDescent="0.25">
      <c r="C16" s="1" t="s">
        <v>5</v>
      </c>
      <c r="E16" s="10">
        <v>0</v>
      </c>
      <c r="F16" s="11"/>
      <c r="G16" s="12"/>
      <c r="H16" s="11"/>
      <c r="I16" s="12">
        <f>-765710042.73-32388.8+13680</f>
        <v>-765728751.52999997</v>
      </c>
      <c r="J16" s="14"/>
      <c r="K16" s="7">
        <f t="shared" ref="K16:K17" si="0">SUM(E16,I16)</f>
        <v>-765728751.52999997</v>
      </c>
      <c r="M16" s="4"/>
    </row>
    <row r="17" spans="1:14" x14ac:dyDescent="0.25">
      <c r="C17" s="1" t="s">
        <v>6</v>
      </c>
      <c r="E17" s="10"/>
      <c r="F17" s="11"/>
      <c r="G17" s="12"/>
      <c r="H17" s="11"/>
      <c r="I17" s="12">
        <v>393949876.56</v>
      </c>
      <c r="J17" s="14"/>
      <c r="K17" s="7">
        <f t="shared" si="0"/>
        <v>393949876.56</v>
      </c>
      <c r="M17" s="12"/>
    </row>
    <row r="18" spans="1:14" ht="16.5" x14ac:dyDescent="0.35">
      <c r="C18" s="252" t="s">
        <v>485</v>
      </c>
      <c r="D18" s="252"/>
      <c r="E18" s="5">
        <v>0</v>
      </c>
      <c r="F18" s="6"/>
      <c r="G18" s="7"/>
      <c r="H18" s="6"/>
      <c r="I18" s="265">
        <f>SUM(I15:I17)</f>
        <v>2576400616.5300002</v>
      </c>
      <c r="J18" s="263"/>
      <c r="K18" s="266">
        <f>SUM(K15:K17)</f>
        <v>3590924896.5300002</v>
      </c>
      <c r="M18" s="13"/>
    </row>
    <row r="19" spans="1:14" s="9" customFormat="1" x14ac:dyDescent="0.25">
      <c r="A19" s="3"/>
      <c r="B19" s="1"/>
      <c r="C19" s="1" t="s">
        <v>7</v>
      </c>
      <c r="D19" s="1"/>
      <c r="E19" s="10"/>
      <c r="F19" s="10"/>
      <c r="G19" s="12"/>
      <c r="H19" s="10"/>
      <c r="I19" s="14"/>
      <c r="J19" s="12"/>
      <c r="K19" s="12"/>
      <c r="L19" s="3"/>
      <c r="M19" s="15"/>
    </row>
    <row r="20" spans="1:14" x14ac:dyDescent="0.25">
      <c r="I20" s="4" t="s">
        <v>12</v>
      </c>
      <c r="K20" s="14"/>
    </row>
    <row r="21" spans="1:14" x14ac:dyDescent="0.25">
      <c r="C21" s="357" t="str">
        <f>+'[1]ESF - Situación Financiera'!A39</f>
        <v>Las notas de la 07a la  23 son parte integral de estos Estados Financieros.</v>
      </c>
      <c r="D21" s="357"/>
      <c r="E21" s="357"/>
      <c r="F21" s="357"/>
      <c r="G21" s="357"/>
      <c r="H21" s="357"/>
      <c r="I21" s="13"/>
      <c r="K21" s="253"/>
    </row>
    <row r="22" spans="1:14" x14ac:dyDescent="0.25">
      <c r="C22" s="254"/>
      <c r="D22" s="254"/>
      <c r="G22" s="254"/>
      <c r="I22" s="4"/>
      <c r="J22" s="254"/>
      <c r="K22" s="14"/>
    </row>
    <row r="23" spans="1:14" ht="28.5" customHeight="1" x14ac:dyDescent="0.25">
      <c r="C23" s="349" t="s">
        <v>8</v>
      </c>
      <c r="D23" s="349"/>
      <c r="E23" s="349"/>
      <c r="F23" s="349"/>
      <c r="G23" s="349"/>
      <c r="H23" s="349"/>
      <c r="I23" s="349"/>
      <c r="J23" s="349"/>
      <c r="K23" s="349"/>
      <c r="M23" s="13"/>
    </row>
    <row r="24" spans="1:14" ht="28.5" customHeight="1" x14ac:dyDescent="0.25">
      <c r="C24" s="16"/>
      <c r="D24" s="16"/>
      <c r="E24" s="16"/>
      <c r="F24" s="16"/>
      <c r="G24" s="16"/>
      <c r="H24" s="16"/>
      <c r="I24" s="16"/>
      <c r="J24" s="16"/>
      <c r="K24" s="16"/>
      <c r="M24" s="13"/>
    </row>
    <row r="25" spans="1:14" ht="46.5" customHeight="1" x14ac:dyDescent="0.25">
      <c r="C25" s="16"/>
      <c r="D25" s="16"/>
      <c r="E25" s="16"/>
      <c r="F25" s="16"/>
      <c r="G25" s="16"/>
      <c r="H25" s="16"/>
      <c r="I25" s="16"/>
      <c r="J25" s="16"/>
      <c r="K25" s="16" t="s">
        <v>13</v>
      </c>
      <c r="M25" s="13"/>
      <c r="N25" s="2" t="s">
        <v>9</v>
      </c>
    </row>
    <row r="26" spans="1:14" ht="33.75" customHeight="1" x14ac:dyDescent="0.25">
      <c r="C26" s="346" t="s">
        <v>10</v>
      </c>
      <c r="D26" s="346"/>
      <c r="E26" s="346"/>
      <c r="F26" s="346"/>
      <c r="G26" s="346"/>
      <c r="H26" s="346"/>
      <c r="I26" s="346"/>
      <c r="J26" s="346"/>
      <c r="K26" s="346"/>
    </row>
    <row r="27" spans="1:14" ht="33.75" customHeight="1" x14ac:dyDescent="0.25">
      <c r="C27" s="28"/>
      <c r="D27" s="28"/>
      <c r="E27" s="28"/>
      <c r="F27" s="28"/>
      <c r="G27" s="28"/>
      <c r="H27" s="28"/>
      <c r="I27" s="28"/>
      <c r="J27" s="28"/>
      <c r="K27" s="28"/>
    </row>
    <row r="28" spans="1:14" ht="17.25" x14ac:dyDescent="0.3">
      <c r="C28" s="17"/>
      <c r="D28" s="18"/>
      <c r="E28" s="247"/>
      <c r="F28" s="247"/>
      <c r="G28" s="20"/>
      <c r="I28" s="4"/>
      <c r="M28" s="27"/>
    </row>
    <row r="29" spans="1:14" ht="33.75" customHeight="1" x14ac:dyDescent="0.25">
      <c r="C29" s="346" t="s">
        <v>447</v>
      </c>
      <c r="D29" s="346"/>
      <c r="E29" s="346"/>
      <c r="F29" s="346"/>
      <c r="G29" s="346"/>
      <c r="H29" s="346"/>
      <c r="I29" s="346"/>
      <c r="J29" s="346"/>
      <c r="K29" s="346"/>
    </row>
    <row r="30" spans="1:14" ht="17.25" x14ac:dyDescent="0.3">
      <c r="C30" s="17"/>
      <c r="D30" s="21"/>
      <c r="E30" s="24"/>
      <c r="F30" s="25"/>
      <c r="G30" s="20"/>
    </row>
    <row r="31" spans="1:14" ht="17.25" x14ac:dyDescent="0.3">
      <c r="C31" s="17"/>
      <c r="D31" s="21"/>
      <c r="E31" s="24"/>
      <c r="F31" s="25"/>
      <c r="G31" s="20"/>
    </row>
    <row r="32" spans="1:14" ht="17.25" x14ac:dyDescent="0.3">
      <c r="C32" s="17"/>
      <c r="D32" s="21"/>
      <c r="E32" s="24"/>
      <c r="F32" s="25"/>
      <c r="G32" s="20"/>
    </row>
    <row r="33" spans="3:11" ht="33.75" customHeight="1" x14ac:dyDescent="0.25">
      <c r="C33" s="354" t="s">
        <v>480</v>
      </c>
      <c r="D33" s="354"/>
      <c r="E33" s="344" t="s">
        <v>11</v>
      </c>
      <c r="F33" s="344"/>
      <c r="G33" s="344"/>
      <c r="H33" s="344"/>
      <c r="I33" s="344"/>
      <c r="J33" s="344"/>
      <c r="K33" s="344"/>
    </row>
    <row r="34" spans="3:11" ht="18.75" x14ac:dyDescent="0.25">
      <c r="C34" s="26"/>
      <c r="D34" s="26"/>
      <c r="E34" s="26"/>
      <c r="F34" s="26"/>
      <c r="G34" s="26"/>
    </row>
  </sheetData>
  <mergeCells count="12">
    <mergeCell ref="C3:K3"/>
    <mergeCell ref="C4:K4"/>
    <mergeCell ref="A11:K11"/>
    <mergeCell ref="A10:K10"/>
    <mergeCell ref="C33:D33"/>
    <mergeCell ref="E33:K33"/>
    <mergeCell ref="B9:K9"/>
    <mergeCell ref="C21:H21"/>
    <mergeCell ref="C23:K23"/>
    <mergeCell ref="C26:K26"/>
    <mergeCell ref="A12:K12"/>
    <mergeCell ref="C29:K29"/>
  </mergeCells>
  <printOptions horizontalCentered="1"/>
  <pageMargins left="0.15748031496062992" right="0.15748031496062992" top="0.62992125984251968"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8B200-D119-447B-BE19-E812B7F09EE6}">
  <sheetPr>
    <tabColor rgb="FFFFFF00"/>
  </sheetPr>
  <dimension ref="B1:J38"/>
  <sheetViews>
    <sheetView showGridLines="0" topLeftCell="B1" zoomScaleNormal="100" workbookViewId="0">
      <selection activeCell="B8" sqref="B8:G8"/>
    </sheetView>
  </sheetViews>
  <sheetFormatPr baseColWidth="10" defaultColWidth="10.85546875" defaultRowHeight="21" x14ac:dyDescent="0.4"/>
  <cols>
    <col min="1" max="1" width="5.5703125" style="278" customWidth="1"/>
    <col min="2" max="2" width="10.28515625" style="338" customWidth="1"/>
    <col min="3" max="3" width="34.140625" style="339" customWidth="1"/>
    <col min="4" max="4" width="24.28515625" style="278" customWidth="1"/>
    <col min="5" max="5" width="26.42578125" style="278" bestFit="1" customWidth="1"/>
    <col min="6" max="6" width="16.140625" style="340" customWidth="1"/>
    <col min="7" max="7" width="22.28515625" style="340" customWidth="1"/>
    <col min="8" max="8" width="25.7109375" style="277" customWidth="1"/>
    <col min="9" max="9" width="16.85546875" style="278" bestFit="1" customWidth="1"/>
    <col min="10" max="10" width="16.140625" style="278" bestFit="1" customWidth="1"/>
    <col min="11" max="16384" width="10.85546875" style="278"/>
  </cols>
  <sheetData>
    <row r="1" spans="2:8" ht="22.5" x14ac:dyDescent="0.4">
      <c r="B1" s="413" t="s">
        <v>486</v>
      </c>
      <c r="C1" s="413"/>
      <c r="D1" s="413"/>
      <c r="E1" s="413"/>
      <c r="F1" s="413"/>
      <c r="G1" s="413"/>
    </row>
    <row r="2" spans="2:8" ht="22.5" x14ac:dyDescent="0.4">
      <c r="B2" s="413" t="s">
        <v>15</v>
      </c>
      <c r="C2" s="413"/>
      <c r="D2" s="413"/>
      <c r="E2" s="413"/>
      <c r="F2" s="413"/>
      <c r="G2" s="413"/>
    </row>
    <row r="3" spans="2:8" x14ac:dyDescent="0.4">
      <c r="B3" s="279"/>
      <c r="C3" s="280"/>
      <c r="D3" s="281"/>
      <c r="E3" s="281"/>
      <c r="F3" s="281"/>
      <c r="G3" s="281"/>
    </row>
    <row r="4" spans="2:8" x14ac:dyDescent="0.4">
      <c r="B4" s="279"/>
      <c r="C4" s="280"/>
      <c r="D4" s="281"/>
      <c r="E4" s="281"/>
      <c r="F4" s="281"/>
      <c r="G4" s="281"/>
    </row>
    <row r="5" spans="2:8" x14ac:dyDescent="0.4">
      <c r="B5" s="279"/>
      <c r="C5" s="280"/>
      <c r="D5" s="281"/>
      <c r="E5" s="281"/>
      <c r="F5" s="281"/>
      <c r="G5" s="281"/>
    </row>
    <row r="6" spans="2:8" ht="22.5" x14ac:dyDescent="0.4">
      <c r="B6" s="360" t="s">
        <v>449</v>
      </c>
      <c r="C6" s="360"/>
      <c r="D6" s="360"/>
      <c r="E6" s="360"/>
      <c r="F6" s="360"/>
      <c r="G6" s="360"/>
    </row>
    <row r="7" spans="2:8" x14ac:dyDescent="0.4">
      <c r="B7" s="361" t="s">
        <v>487</v>
      </c>
      <c r="C7" s="361"/>
      <c r="D7" s="361"/>
      <c r="E7" s="361"/>
      <c r="F7" s="361"/>
      <c r="G7" s="361"/>
    </row>
    <row r="8" spans="2:8" x14ac:dyDescent="0.4">
      <c r="B8" s="362" t="s">
        <v>450</v>
      </c>
      <c r="C8" s="362"/>
      <c r="D8" s="362"/>
      <c r="E8" s="362"/>
      <c r="F8" s="362"/>
      <c r="G8" s="362"/>
    </row>
    <row r="9" spans="2:8" x14ac:dyDescent="0.4">
      <c r="B9" s="362" t="s">
        <v>451</v>
      </c>
      <c r="C9" s="362"/>
      <c r="D9" s="362"/>
      <c r="E9" s="362"/>
      <c r="F9" s="362"/>
      <c r="G9" s="362"/>
    </row>
    <row r="10" spans="2:8" ht="12.95" customHeight="1" thickBot="1" x14ac:dyDescent="0.45">
      <c r="B10" s="279"/>
      <c r="C10" s="282"/>
      <c r="D10" s="282"/>
      <c r="E10" s="282"/>
      <c r="F10" s="282"/>
      <c r="G10" s="282"/>
    </row>
    <row r="11" spans="2:8" s="286" customFormat="1" ht="55.5" customHeight="1" thickBot="1" x14ac:dyDescent="0.3">
      <c r="B11" s="363" t="s">
        <v>452</v>
      </c>
      <c r="C11" s="364"/>
      <c r="D11" s="283" t="s">
        <v>453</v>
      </c>
      <c r="E11" s="283" t="s">
        <v>454</v>
      </c>
      <c r="F11" s="283" t="s">
        <v>455</v>
      </c>
      <c r="G11" s="284" t="s">
        <v>456</v>
      </c>
      <c r="H11" s="285"/>
    </row>
    <row r="12" spans="2:8" s="292" customFormat="1" ht="28.5" customHeight="1" thickBot="1" x14ac:dyDescent="0.45">
      <c r="B12" s="287">
        <v>1.1000000000000001</v>
      </c>
      <c r="C12" s="288" t="s">
        <v>457</v>
      </c>
      <c r="D12" s="289">
        <f>+D13+D14+D15+D16</f>
        <v>1054258381.84</v>
      </c>
      <c r="E12" s="289">
        <f>+E13+E14+E15+E16</f>
        <v>626334578.12</v>
      </c>
      <c r="F12" s="290">
        <f>+E12/D12</f>
        <v>0.59409969027408305</v>
      </c>
      <c r="G12" s="291">
        <f>+G14+G13+G16+G15</f>
        <v>427923803.72000003</v>
      </c>
      <c r="H12" s="277"/>
    </row>
    <row r="13" spans="2:8" s="298" customFormat="1" ht="57" thickBot="1" x14ac:dyDescent="0.45">
      <c r="B13" s="293" t="s">
        <v>458</v>
      </c>
      <c r="C13" s="294" t="s">
        <v>459</v>
      </c>
      <c r="D13" s="295">
        <v>330489489.10000002</v>
      </c>
      <c r="E13" s="295">
        <v>270752588.82999998</v>
      </c>
      <c r="F13" s="296">
        <f>+E13/D13</f>
        <v>0.81924720077277635</v>
      </c>
      <c r="G13" s="297">
        <f>+D13-E13</f>
        <v>59736900.270000041</v>
      </c>
      <c r="H13" s="277"/>
    </row>
    <row r="14" spans="2:8" s="298" customFormat="1" ht="20.100000000000001" customHeight="1" thickBot="1" x14ac:dyDescent="0.45">
      <c r="B14" s="293" t="s">
        <v>460</v>
      </c>
      <c r="C14" s="294" t="s">
        <v>461</v>
      </c>
      <c r="D14" s="295">
        <v>300000000</v>
      </c>
      <c r="E14" s="295">
        <v>227826989.28999999</v>
      </c>
      <c r="F14" s="299">
        <f>+E14/D14</f>
        <v>0.75942329763333327</v>
      </c>
      <c r="G14" s="300">
        <f t="shared" ref="G14" si="0">+D14-E14</f>
        <v>72173010.710000008</v>
      </c>
      <c r="H14" s="277"/>
    </row>
    <row r="15" spans="2:8" s="302" customFormat="1" ht="20.100000000000001" customHeight="1" thickBot="1" x14ac:dyDescent="0.45">
      <c r="B15" s="293" t="s">
        <v>462</v>
      </c>
      <c r="C15" s="294" t="s">
        <v>463</v>
      </c>
      <c r="D15" s="295">
        <v>150300000</v>
      </c>
      <c r="E15" s="295">
        <v>127755000</v>
      </c>
      <c r="F15" s="301">
        <f>+E15/D15</f>
        <v>0.85</v>
      </c>
      <c r="G15" s="300">
        <f>+D15-E15</f>
        <v>22545000</v>
      </c>
      <c r="H15" s="277"/>
    </row>
    <row r="16" spans="2:8" s="298" customFormat="1" ht="38.25" thickBot="1" x14ac:dyDescent="0.45">
      <c r="B16" s="303" t="s">
        <v>464</v>
      </c>
      <c r="C16" s="294" t="s">
        <v>465</v>
      </c>
      <c r="D16" s="295">
        <v>273468892.74000001</v>
      </c>
      <c r="E16" s="295">
        <v>0</v>
      </c>
      <c r="F16" s="296"/>
      <c r="G16" s="300">
        <f>+D16-E16</f>
        <v>273468892.74000001</v>
      </c>
      <c r="H16" s="277"/>
    </row>
    <row r="17" spans="2:10" s="304" customFormat="1" ht="19.5" customHeight="1" x14ac:dyDescent="0.4">
      <c r="B17" s="365" t="s">
        <v>452</v>
      </c>
      <c r="C17" s="366"/>
      <c r="D17" s="369" t="s">
        <v>466</v>
      </c>
      <c r="E17" s="358" t="s">
        <v>467</v>
      </c>
      <c r="F17" s="369" t="s">
        <v>468</v>
      </c>
      <c r="G17" s="358" t="s">
        <v>456</v>
      </c>
      <c r="H17" s="277"/>
    </row>
    <row r="18" spans="2:10" s="304" customFormat="1" ht="21.75" thickBot="1" x14ac:dyDescent="0.45">
      <c r="B18" s="367"/>
      <c r="C18" s="368"/>
      <c r="D18" s="370"/>
      <c r="E18" s="359"/>
      <c r="F18" s="370"/>
      <c r="G18" s="359"/>
      <c r="H18" s="277"/>
    </row>
    <row r="19" spans="2:10" s="308" customFormat="1" ht="26.45" customHeight="1" thickBot="1" x14ac:dyDescent="0.3">
      <c r="B19" s="305">
        <v>2.1</v>
      </c>
      <c r="C19" s="306" t="s">
        <v>469</v>
      </c>
      <c r="D19" s="307">
        <f>+D20+D21+D22+D23+D24+D25</f>
        <v>1054258381.84</v>
      </c>
      <c r="E19" s="307">
        <f>+E20+E21+E22+E23+E24+E25</f>
        <v>727227005.25999999</v>
      </c>
      <c r="F19" s="290">
        <f>+E19/D19</f>
        <v>0.68979959541869496</v>
      </c>
      <c r="G19" s="291">
        <f>+G20+G21+G22+G23+G24+G25+G27</f>
        <v>427923803.71999991</v>
      </c>
    </row>
    <row r="20" spans="2:10" ht="20.100000000000001" customHeight="1" thickBot="1" x14ac:dyDescent="0.45">
      <c r="B20" s="309">
        <v>2.1</v>
      </c>
      <c r="C20" s="310" t="s">
        <v>470</v>
      </c>
      <c r="D20" s="311">
        <v>265902779.78999999</v>
      </c>
      <c r="E20" s="311">
        <v>176196611.84</v>
      </c>
      <c r="F20" s="312">
        <f>+E20/D20</f>
        <v>0.66263546390584349</v>
      </c>
      <c r="G20" s="313">
        <f>+D20-E20</f>
        <v>89706167.949999988</v>
      </c>
    </row>
    <row r="21" spans="2:10" ht="20.100000000000001" customHeight="1" thickBot="1" x14ac:dyDescent="0.45">
      <c r="B21" s="314">
        <v>2.2000000000000002</v>
      </c>
      <c r="C21" s="315" t="s">
        <v>471</v>
      </c>
      <c r="D21" s="316">
        <v>397132794.95999998</v>
      </c>
      <c r="E21" s="316">
        <v>364712764.36000001</v>
      </c>
      <c r="F21" s="317">
        <f t="shared" ref="F21:F25" si="1">+E21/D21</f>
        <v>0.91836476107880893</v>
      </c>
      <c r="G21" s="318">
        <f t="shared" ref="G21:G25" si="2">+D21-E21</f>
        <v>32420030.599999964</v>
      </c>
    </row>
    <row r="22" spans="2:10" ht="20.100000000000001" customHeight="1" thickBot="1" x14ac:dyDescent="0.45">
      <c r="B22" s="314">
        <v>2.2999999999999998</v>
      </c>
      <c r="C22" s="315" t="s">
        <v>472</v>
      </c>
      <c r="D22" s="316">
        <v>46336749.869999997</v>
      </c>
      <c r="E22" s="316">
        <v>27750374.649999999</v>
      </c>
      <c r="F22" s="317">
        <f t="shared" si="1"/>
        <v>0.59888478859339556</v>
      </c>
      <c r="G22" s="319">
        <f t="shared" si="2"/>
        <v>18586375.219999999</v>
      </c>
    </row>
    <row r="23" spans="2:10" ht="20.100000000000001" customHeight="1" thickBot="1" x14ac:dyDescent="0.45">
      <c r="B23" s="314">
        <v>2.4</v>
      </c>
      <c r="C23" s="315" t="s">
        <v>473</v>
      </c>
      <c r="D23" s="320">
        <v>210000</v>
      </c>
      <c r="E23" s="321">
        <v>210000</v>
      </c>
      <c r="F23" s="317">
        <f t="shared" si="1"/>
        <v>1</v>
      </c>
      <c r="G23" s="318">
        <f t="shared" si="2"/>
        <v>0</v>
      </c>
    </row>
    <row r="24" spans="2:10" ht="38.25" thickBot="1" x14ac:dyDescent="0.45">
      <c r="B24" s="322">
        <v>2.6</v>
      </c>
      <c r="C24" s="323" t="s">
        <v>474</v>
      </c>
      <c r="D24" s="324">
        <v>47259537.850000001</v>
      </c>
      <c r="E24" s="324">
        <v>36735080.5</v>
      </c>
      <c r="F24" s="317">
        <f t="shared" si="1"/>
        <v>0.7773051149293031</v>
      </c>
      <c r="G24" s="325">
        <f t="shared" si="2"/>
        <v>10524457.350000001</v>
      </c>
    </row>
    <row r="25" spans="2:10" s="329" customFormat="1" ht="20.100000000000001" customHeight="1" thickBot="1" x14ac:dyDescent="0.4">
      <c r="B25" s="326">
        <v>2.7</v>
      </c>
      <c r="C25" s="327" t="s">
        <v>475</v>
      </c>
      <c r="D25" s="320">
        <v>297416519.37</v>
      </c>
      <c r="E25" s="324">
        <v>121622173.91</v>
      </c>
      <c r="F25" s="317">
        <f t="shared" si="1"/>
        <v>0.4089287782925613</v>
      </c>
      <c r="G25" s="328">
        <f t="shared" si="2"/>
        <v>175794345.46000001</v>
      </c>
    </row>
    <row r="26" spans="2:10" s="329" customFormat="1" ht="31.5" customHeight="1" thickBot="1" x14ac:dyDescent="0.45">
      <c r="B26" s="330"/>
      <c r="C26" s="371" t="s">
        <v>476</v>
      </c>
      <c r="D26" s="372"/>
      <c r="E26" s="372"/>
      <c r="F26" s="331"/>
      <c r="G26" s="332"/>
      <c r="H26" s="277"/>
    </row>
    <row r="27" spans="2:10" s="337" customFormat="1" ht="29.1" customHeight="1" thickBot="1" x14ac:dyDescent="0.45">
      <c r="B27" s="333"/>
      <c r="C27" s="373" t="s">
        <v>477</v>
      </c>
      <c r="D27" s="374"/>
      <c r="E27" s="334">
        <f>+E12-E19</f>
        <v>-100892427.13999999</v>
      </c>
      <c r="F27" s="335"/>
      <c r="G27" s="336">
        <f>+D27-E27</f>
        <v>100892427.13999999</v>
      </c>
      <c r="H27" s="277"/>
    </row>
    <row r="28" spans="2:10" ht="30" customHeight="1" x14ac:dyDescent="0.4">
      <c r="B28" s="414"/>
      <c r="C28" s="414"/>
      <c r="D28" s="414"/>
      <c r="E28" s="414"/>
      <c r="F28" s="414"/>
      <c r="G28" s="414"/>
    </row>
    <row r="29" spans="2:10" x14ac:dyDescent="0.4">
      <c r="B29" s="346" t="s">
        <v>10</v>
      </c>
      <c r="C29" s="346"/>
      <c r="D29" s="346"/>
      <c r="E29" s="346"/>
      <c r="F29" s="346"/>
      <c r="G29" s="346"/>
    </row>
    <row r="30" spans="2:10" ht="40.5" customHeight="1" x14ac:dyDescent="0.3">
      <c r="B30" s="346"/>
      <c r="C30" s="346"/>
      <c r="D30" s="346"/>
      <c r="E30" s="346"/>
      <c r="F30" s="346"/>
      <c r="G30" s="346"/>
      <c r="H30" s="104"/>
      <c r="I30" s="104"/>
      <c r="J30" s="104"/>
    </row>
    <row r="31" spans="2:10" ht="17.25" x14ac:dyDescent="0.3">
      <c r="B31" s="28"/>
      <c r="C31" s="28"/>
      <c r="D31" s="28"/>
      <c r="E31" s="28"/>
      <c r="F31" s="28"/>
      <c r="G31" s="28"/>
      <c r="H31" s="28"/>
      <c r="I31" s="28"/>
      <c r="J31" s="28"/>
    </row>
    <row r="32" spans="2:10" ht="17.25" x14ac:dyDescent="0.3">
      <c r="B32" s="17"/>
      <c r="C32" s="18"/>
      <c r="D32" s="247"/>
      <c r="E32" s="247"/>
      <c r="F32" s="20"/>
      <c r="G32" s="3"/>
      <c r="H32" s="4"/>
      <c r="I32" s="1"/>
      <c r="J32" s="1"/>
    </row>
    <row r="33" spans="2:10" ht="37.5" customHeight="1" x14ac:dyDescent="0.3">
      <c r="B33" s="346" t="s">
        <v>447</v>
      </c>
      <c r="C33" s="346"/>
      <c r="D33" s="346"/>
      <c r="E33" s="346"/>
      <c r="F33" s="346"/>
      <c r="G33" s="346"/>
      <c r="H33" s="104"/>
      <c r="I33" s="104"/>
      <c r="J33" s="104"/>
    </row>
    <row r="34" spans="2:10" ht="17.25" x14ac:dyDescent="0.3">
      <c r="B34" s="17"/>
      <c r="C34" s="21"/>
      <c r="D34" s="24"/>
      <c r="E34" s="25"/>
      <c r="F34" s="20"/>
      <c r="G34" s="3"/>
      <c r="H34" s="1"/>
      <c r="I34" s="1"/>
      <c r="J34" s="1"/>
    </row>
    <row r="35" spans="2:10" ht="17.25" x14ac:dyDescent="0.3">
      <c r="B35" s="17"/>
      <c r="C35" s="21"/>
      <c r="D35" s="24"/>
      <c r="E35" s="25"/>
      <c r="F35" s="20"/>
      <c r="G35" s="3"/>
      <c r="H35" s="1"/>
      <c r="I35" s="1"/>
      <c r="J35" s="1"/>
    </row>
    <row r="36" spans="2:10" ht="17.25" x14ac:dyDescent="0.3">
      <c r="B36" s="17"/>
      <c r="C36" s="21"/>
      <c r="D36" s="24"/>
      <c r="E36" s="25"/>
      <c r="F36" s="20"/>
      <c r="G36" s="3"/>
      <c r="H36" s="1"/>
      <c r="I36" s="1"/>
      <c r="J36" s="1"/>
    </row>
    <row r="37" spans="2:10" ht="41.25" customHeight="1" x14ac:dyDescent="0.3">
      <c r="B37" s="354" t="s">
        <v>480</v>
      </c>
      <c r="C37" s="354"/>
      <c r="D37" s="344" t="s">
        <v>11</v>
      </c>
      <c r="E37" s="344"/>
      <c r="F37" s="344"/>
      <c r="G37" s="344"/>
      <c r="H37" s="102"/>
      <c r="I37" s="102"/>
      <c r="J37" s="102"/>
    </row>
    <row r="38" spans="2:10" ht="18.75" x14ac:dyDescent="0.3">
      <c r="B38" s="26"/>
      <c r="C38" s="26"/>
      <c r="D38" s="26"/>
      <c r="E38" s="26"/>
      <c r="F38" s="26"/>
      <c r="G38" s="3"/>
      <c r="H38" s="1"/>
      <c r="I38" s="1"/>
      <c r="J38" s="1"/>
    </row>
  </sheetData>
  <mergeCells count="19">
    <mergeCell ref="B37:C37"/>
    <mergeCell ref="B29:G30"/>
    <mergeCell ref="B33:G33"/>
    <mergeCell ref="D37:G37"/>
    <mergeCell ref="C26:E26"/>
    <mergeCell ref="C27:D27"/>
    <mergeCell ref="B28:G28"/>
    <mergeCell ref="B11:C11"/>
    <mergeCell ref="B17:C18"/>
    <mergeCell ref="D17:D18"/>
    <mergeCell ref="E17:E18"/>
    <mergeCell ref="F17:F18"/>
    <mergeCell ref="G17:G18"/>
    <mergeCell ref="B1:G1"/>
    <mergeCell ref="B2:G2"/>
    <mergeCell ref="B6:G6"/>
    <mergeCell ref="B7:G7"/>
    <mergeCell ref="B8:G8"/>
    <mergeCell ref="B9:G9"/>
  </mergeCells>
  <printOptions horizontalCentered="1" verticalCentered="1"/>
  <pageMargins left="3.937007874015748E-2" right="3.937007874015748E-2" top="0" bottom="3.937007874015748E-2" header="0.31496062992125984" footer="0.19685039370078741"/>
  <pageSetup scale="75" fitToHeight="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22-2D1C-483D-A402-59F82146AA2C}">
  <sheetPr>
    <tabColor rgb="FF92D050"/>
  </sheetPr>
  <dimension ref="A1:P434"/>
  <sheetViews>
    <sheetView zoomScaleNormal="100" workbookViewId="0">
      <selection activeCell="F8" sqref="F8"/>
    </sheetView>
  </sheetViews>
  <sheetFormatPr baseColWidth="10" defaultRowHeight="15.75" x14ac:dyDescent="0.25"/>
  <cols>
    <col min="1" max="1" width="24.7109375" style="135" customWidth="1"/>
    <col min="2" max="2" width="12.140625" style="135" customWidth="1"/>
    <col min="3" max="3" width="12.85546875" style="135" customWidth="1"/>
    <col min="4" max="4" width="16.7109375" style="135" customWidth="1"/>
    <col min="5" max="5" width="14.140625" style="135" bestFit="1" customWidth="1"/>
    <col min="6" max="6" width="15.42578125" style="135" customWidth="1"/>
    <col min="7" max="7" width="20.7109375" style="136" customWidth="1"/>
    <col min="8" max="8" width="19" style="135" customWidth="1"/>
    <col min="9" max="9" width="19.140625" style="135"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9" x14ac:dyDescent="0.25">
      <c r="A1" s="348"/>
      <c r="B1" s="348"/>
      <c r="C1" s="348"/>
      <c r="D1" s="348"/>
      <c r="E1" s="348"/>
      <c r="F1" s="348"/>
      <c r="G1" s="348"/>
      <c r="H1" s="348"/>
      <c r="I1" s="348"/>
    </row>
    <row r="2" spans="1:9" ht="24" customHeight="1" x14ac:dyDescent="0.25">
      <c r="A2" s="342"/>
      <c r="B2" s="342"/>
      <c r="C2" s="342"/>
      <c r="D2" s="342"/>
      <c r="E2" s="342"/>
      <c r="F2" s="342"/>
      <c r="G2" s="342"/>
      <c r="H2" s="342"/>
      <c r="I2" s="342"/>
    </row>
    <row r="3" spans="1:9" ht="24" customHeight="1" x14ac:dyDescent="0.25">
      <c r="A3" s="416" t="s">
        <v>14</v>
      </c>
      <c r="B3" s="416"/>
      <c r="C3" s="416"/>
      <c r="D3" s="416"/>
      <c r="E3" s="416"/>
      <c r="F3" s="416"/>
      <c r="G3" s="416"/>
      <c r="H3" s="416"/>
      <c r="I3" s="416"/>
    </row>
    <row r="4" spans="1:9" ht="24" customHeight="1" x14ac:dyDescent="0.25">
      <c r="A4" s="416" t="s">
        <v>15</v>
      </c>
      <c r="B4" s="416"/>
      <c r="C4" s="416"/>
      <c r="D4" s="416"/>
      <c r="E4" s="416"/>
      <c r="F4" s="416"/>
      <c r="G4" s="416"/>
      <c r="H4" s="416"/>
      <c r="I4" s="416"/>
    </row>
    <row r="5" spans="1:9" ht="24" customHeight="1" x14ac:dyDescent="0.25">
      <c r="A5" s="416" t="s">
        <v>16</v>
      </c>
      <c r="B5" s="416"/>
      <c r="C5" s="416"/>
      <c r="D5" s="416"/>
      <c r="E5" s="416"/>
      <c r="F5" s="416"/>
      <c r="G5" s="416"/>
      <c r="H5" s="416"/>
      <c r="I5" s="416"/>
    </row>
    <row r="6" spans="1:9" ht="24" customHeight="1" x14ac:dyDescent="0.25">
      <c r="A6" s="1"/>
      <c r="B6" s="1"/>
      <c r="C6" s="3"/>
      <c r="D6" s="3"/>
      <c r="E6" s="3"/>
      <c r="F6" s="3"/>
      <c r="G6" s="1"/>
      <c r="H6" s="1"/>
      <c r="I6" s="1"/>
    </row>
    <row r="7" spans="1:9" x14ac:dyDescent="0.25">
      <c r="G7" s="225"/>
    </row>
    <row r="8" spans="1:9" x14ac:dyDescent="0.25">
      <c r="G8" s="225"/>
    </row>
    <row r="9" spans="1:9" x14ac:dyDescent="0.25">
      <c r="G9" s="225"/>
    </row>
    <row r="10" spans="1:9" x14ac:dyDescent="0.25">
      <c r="G10" s="225"/>
    </row>
    <row r="11" spans="1:9" x14ac:dyDescent="0.25">
      <c r="A11" s="395" t="s">
        <v>424</v>
      </c>
      <c r="B11" s="395"/>
      <c r="C11" s="395"/>
      <c r="D11" s="395"/>
      <c r="E11" s="395"/>
      <c r="F11" s="395"/>
      <c r="G11" s="395"/>
      <c r="H11" s="395"/>
      <c r="I11" s="395"/>
    </row>
    <row r="12" spans="1:9" ht="19.5" customHeight="1" x14ac:dyDescent="0.25">
      <c r="A12" s="399" t="s">
        <v>423</v>
      </c>
      <c r="B12" s="399"/>
      <c r="C12" s="399"/>
    </row>
    <row r="14" spans="1:9" ht="78" customHeight="1" x14ac:dyDescent="0.25">
      <c r="A14" s="396" t="s">
        <v>422</v>
      </c>
      <c r="B14" s="396"/>
      <c r="C14" s="396"/>
      <c r="D14" s="396"/>
      <c r="E14" s="396"/>
      <c r="F14" s="396"/>
      <c r="G14" s="396"/>
      <c r="H14" s="396"/>
      <c r="I14" s="396"/>
    </row>
    <row r="15" spans="1:9" x14ac:dyDescent="0.25">
      <c r="G15" s="136" t="s">
        <v>436</v>
      </c>
    </row>
    <row r="16" spans="1:9" ht="39" customHeight="1" x14ac:dyDescent="0.25">
      <c r="A16" s="397" t="s">
        <v>488</v>
      </c>
      <c r="B16" s="397"/>
      <c r="C16" s="397"/>
      <c r="D16" s="397"/>
      <c r="E16" s="397"/>
      <c r="F16" s="397"/>
      <c r="G16" s="397"/>
      <c r="H16" s="397"/>
      <c r="I16" s="397"/>
    </row>
    <row r="17" spans="1:9" x14ac:dyDescent="0.25">
      <c r="A17" s="139"/>
      <c r="B17" s="139"/>
      <c r="C17" s="139"/>
      <c r="D17" s="139"/>
      <c r="E17" s="139"/>
      <c r="F17" s="139"/>
      <c r="G17" s="147"/>
      <c r="H17" s="139"/>
      <c r="I17" s="139"/>
    </row>
    <row r="18" spans="1:9" x14ac:dyDescent="0.25">
      <c r="A18" s="224" t="s">
        <v>421</v>
      </c>
      <c r="B18" s="139"/>
      <c r="C18" s="139"/>
      <c r="D18" s="139"/>
      <c r="E18" s="139"/>
      <c r="F18" s="139"/>
      <c r="G18" s="147"/>
      <c r="H18" s="139"/>
      <c r="I18" s="139"/>
    </row>
    <row r="19" spans="1:9" ht="15.75" customHeight="1" x14ac:dyDescent="0.25">
      <c r="A19" s="391" t="s">
        <v>420</v>
      </c>
      <c r="B19" s="391"/>
      <c r="C19" s="391"/>
      <c r="D19" s="391"/>
      <c r="E19" s="397" t="s">
        <v>419</v>
      </c>
      <c r="F19" s="397"/>
      <c r="G19" s="397"/>
      <c r="H19" s="397"/>
      <c r="I19" s="397"/>
    </row>
    <row r="20" spans="1:9" ht="15.75" customHeight="1" x14ac:dyDescent="0.25">
      <c r="A20" s="394" t="s">
        <v>418</v>
      </c>
      <c r="B20" s="394"/>
      <c r="C20" s="394"/>
      <c r="D20" s="394"/>
      <c r="E20" s="397" t="s">
        <v>417</v>
      </c>
      <c r="F20" s="397"/>
      <c r="G20" s="397"/>
      <c r="H20" s="397"/>
      <c r="I20" s="397"/>
    </row>
    <row r="21" spans="1:9" ht="15.75" customHeight="1" x14ac:dyDescent="0.25">
      <c r="A21" s="394" t="s">
        <v>445</v>
      </c>
      <c r="B21" s="394"/>
      <c r="C21" s="394"/>
      <c r="D21" s="394"/>
      <c r="E21" s="397" t="s">
        <v>446</v>
      </c>
      <c r="F21" s="397"/>
      <c r="G21" s="397"/>
      <c r="H21" s="397"/>
      <c r="I21" s="397"/>
    </row>
    <row r="22" spans="1:9" ht="15.75" customHeight="1" x14ac:dyDescent="0.25">
      <c r="A22" s="394" t="s">
        <v>416</v>
      </c>
      <c r="B22" s="394"/>
      <c r="C22" s="394"/>
      <c r="D22" s="394"/>
      <c r="E22" s="397" t="s">
        <v>415</v>
      </c>
      <c r="F22" s="397"/>
      <c r="G22" s="397"/>
      <c r="H22" s="397"/>
      <c r="I22" s="397"/>
    </row>
    <row r="23" spans="1:9" ht="15.75" customHeight="1" x14ac:dyDescent="0.25">
      <c r="A23" s="394" t="s">
        <v>481</v>
      </c>
      <c r="B23" s="394"/>
      <c r="C23" s="394"/>
      <c r="D23" s="394"/>
      <c r="E23" s="397" t="s">
        <v>414</v>
      </c>
      <c r="F23" s="397"/>
      <c r="G23" s="397"/>
      <c r="H23" s="397"/>
      <c r="I23" s="397"/>
    </row>
    <row r="24" spans="1:9" x14ac:dyDescent="0.25">
      <c r="A24" s="139"/>
      <c r="B24" s="139"/>
      <c r="C24" s="139"/>
      <c r="D24" s="139"/>
      <c r="E24" s="139"/>
      <c r="F24" s="139"/>
      <c r="G24" s="147"/>
      <c r="H24" s="139"/>
      <c r="I24" s="139"/>
    </row>
    <row r="25" spans="1:9" x14ac:dyDescent="0.25">
      <c r="A25" s="194" t="s">
        <v>413</v>
      </c>
      <c r="B25" s="187"/>
      <c r="C25" s="187"/>
      <c r="D25" s="139"/>
      <c r="E25" s="139"/>
      <c r="F25" s="139"/>
      <c r="G25" s="147"/>
      <c r="H25" s="139"/>
      <c r="I25" s="139"/>
    </row>
    <row r="26" spans="1:9" x14ac:dyDescent="0.25">
      <c r="A26" s="163"/>
      <c r="B26" s="139"/>
      <c r="C26" s="139"/>
      <c r="D26" s="139"/>
      <c r="E26" s="139"/>
      <c r="F26" s="139"/>
      <c r="G26" s="147"/>
      <c r="H26" s="139"/>
      <c r="I26" s="139"/>
    </row>
    <row r="27" spans="1:9" ht="42.75" customHeight="1" x14ac:dyDescent="0.25">
      <c r="A27" s="394" t="s">
        <v>412</v>
      </c>
      <c r="B27" s="394"/>
      <c r="C27" s="394"/>
      <c r="D27" s="394"/>
      <c r="E27" s="394"/>
      <c r="F27" s="394"/>
      <c r="G27" s="394"/>
      <c r="H27" s="394"/>
      <c r="I27" s="394"/>
    </row>
    <row r="28" spans="1:9" ht="55.5" customHeight="1" x14ac:dyDescent="0.25">
      <c r="A28" s="394" t="s">
        <v>411</v>
      </c>
      <c r="B28" s="394"/>
      <c r="C28" s="394"/>
      <c r="D28" s="394"/>
      <c r="E28" s="394"/>
      <c r="F28" s="394"/>
      <c r="G28" s="394"/>
      <c r="H28" s="394"/>
      <c r="I28" s="394"/>
    </row>
    <row r="29" spans="1:9" ht="47.25" customHeight="1" x14ac:dyDescent="0.25">
      <c r="A29" s="394" t="s">
        <v>425</v>
      </c>
      <c r="B29" s="394"/>
      <c r="C29" s="394"/>
      <c r="D29" s="394"/>
      <c r="E29" s="394"/>
      <c r="F29" s="394"/>
      <c r="G29" s="394"/>
      <c r="H29" s="394"/>
      <c r="I29" s="394"/>
    </row>
    <row r="30" spans="1:9" ht="32.25" customHeight="1" x14ac:dyDescent="0.25">
      <c r="A30" s="394" t="s">
        <v>410</v>
      </c>
      <c r="B30" s="394"/>
      <c r="C30" s="394"/>
      <c r="D30" s="394"/>
      <c r="E30" s="394"/>
      <c r="F30" s="394"/>
      <c r="G30" s="394"/>
      <c r="H30" s="394"/>
      <c r="I30" s="394"/>
    </row>
    <row r="32" spans="1:9" x14ac:dyDescent="0.25">
      <c r="A32" s="393" t="s">
        <v>409</v>
      </c>
      <c r="B32" s="393"/>
      <c r="C32" s="393"/>
      <c r="D32" s="393"/>
      <c r="E32" s="393"/>
      <c r="F32" s="393"/>
      <c r="G32" s="393"/>
      <c r="H32" s="393"/>
      <c r="I32" s="393"/>
    </row>
    <row r="33" spans="1:9" ht="39" customHeight="1" x14ac:dyDescent="0.25">
      <c r="A33" s="394" t="s">
        <v>408</v>
      </c>
      <c r="B33" s="394"/>
      <c r="C33" s="394"/>
      <c r="D33" s="394"/>
      <c r="E33" s="394"/>
      <c r="F33" s="394"/>
      <c r="G33" s="394"/>
      <c r="H33" s="394"/>
      <c r="I33" s="394"/>
    </row>
    <row r="34" spans="1:9" x14ac:dyDescent="0.25">
      <c r="A34" s="205"/>
      <c r="B34" s="139"/>
      <c r="C34" s="139"/>
      <c r="D34" s="139"/>
      <c r="E34" s="139"/>
      <c r="F34" s="139"/>
      <c r="G34" s="147"/>
      <c r="H34" s="139"/>
      <c r="I34" s="139"/>
    </row>
    <row r="35" spans="1:9" x14ac:dyDescent="0.25">
      <c r="A35" s="393" t="s">
        <v>407</v>
      </c>
      <c r="B35" s="393"/>
      <c r="C35" s="393"/>
      <c r="D35" s="393"/>
      <c r="E35" s="393"/>
      <c r="F35" s="393"/>
      <c r="G35" s="393"/>
      <c r="H35" s="393"/>
      <c r="I35" s="393"/>
    </row>
    <row r="36" spans="1:9" ht="57" customHeight="1" x14ac:dyDescent="0.25">
      <c r="A36" s="394" t="s">
        <v>406</v>
      </c>
      <c r="B36" s="394"/>
      <c r="C36" s="394"/>
      <c r="D36" s="394"/>
      <c r="E36" s="394"/>
      <c r="F36" s="394"/>
      <c r="G36" s="394"/>
      <c r="H36" s="394"/>
      <c r="I36" s="394"/>
    </row>
    <row r="37" spans="1:9" ht="41.25" customHeight="1" x14ac:dyDescent="0.25">
      <c r="A37" s="394" t="s">
        <v>405</v>
      </c>
      <c r="B37" s="394"/>
      <c r="C37" s="394"/>
      <c r="D37" s="394"/>
      <c r="E37" s="394"/>
      <c r="F37" s="394"/>
      <c r="G37" s="394"/>
      <c r="H37" s="394"/>
      <c r="I37" s="394"/>
    </row>
    <row r="38" spans="1:9" x14ac:dyDescent="0.25">
      <c r="A38" s="205"/>
      <c r="B38" s="139"/>
      <c r="C38" s="139"/>
      <c r="D38" s="139"/>
      <c r="E38" s="139"/>
      <c r="F38" s="139"/>
      <c r="G38" s="147"/>
      <c r="H38" s="139"/>
      <c r="I38" s="139"/>
    </row>
    <row r="39" spans="1:9" x14ac:dyDescent="0.25">
      <c r="A39" s="205"/>
      <c r="B39" s="139"/>
      <c r="C39" s="139"/>
      <c r="D39" s="139"/>
      <c r="E39" s="139"/>
      <c r="F39" s="139"/>
      <c r="G39" s="147"/>
      <c r="H39" s="139"/>
      <c r="I39" s="139"/>
    </row>
    <row r="40" spans="1:9" x14ac:dyDescent="0.25">
      <c r="A40" s="205"/>
      <c r="B40" s="139"/>
      <c r="C40" s="139"/>
      <c r="D40" s="139"/>
      <c r="E40" s="139"/>
      <c r="F40" s="139"/>
      <c r="G40" s="147"/>
      <c r="H40" s="139"/>
      <c r="I40" s="139"/>
    </row>
    <row r="41" spans="1:9" x14ac:dyDescent="0.25">
      <c r="A41" s="205"/>
      <c r="B41" s="139"/>
      <c r="C41" s="139"/>
      <c r="D41" s="139"/>
      <c r="E41" s="139"/>
      <c r="F41" s="139"/>
      <c r="G41" s="147"/>
      <c r="H41" s="139"/>
      <c r="I41" s="139"/>
    </row>
    <row r="42" spans="1:9" x14ac:dyDescent="0.25">
      <c r="A42" s="205"/>
      <c r="B42" s="139"/>
      <c r="C42" s="139"/>
      <c r="D42" s="139"/>
      <c r="E42" s="139"/>
      <c r="F42" s="139"/>
      <c r="G42" s="147"/>
      <c r="H42" s="139"/>
      <c r="I42" s="139"/>
    </row>
    <row r="43" spans="1:9" x14ac:dyDescent="0.25">
      <c r="A43" s="205"/>
      <c r="B43" s="139"/>
      <c r="C43" s="139"/>
      <c r="D43" s="139"/>
      <c r="E43" s="139"/>
      <c r="F43" s="139"/>
      <c r="G43" s="147"/>
      <c r="H43" s="139"/>
      <c r="I43" s="139"/>
    </row>
    <row r="44" spans="1:9" x14ac:dyDescent="0.25">
      <c r="A44" s="205"/>
      <c r="B44" s="139"/>
      <c r="C44" s="139"/>
      <c r="D44" s="139"/>
      <c r="E44" s="139"/>
      <c r="F44" s="139"/>
      <c r="G44" s="147"/>
      <c r="H44" s="139"/>
      <c r="I44" s="139"/>
    </row>
    <row r="45" spans="1:9" x14ac:dyDescent="0.25">
      <c r="A45" s="205"/>
      <c r="B45" s="139"/>
      <c r="C45" s="139"/>
      <c r="D45" s="139"/>
      <c r="E45" s="139"/>
      <c r="F45" s="139"/>
      <c r="G45" s="147"/>
      <c r="H45" s="139"/>
      <c r="I45" s="139"/>
    </row>
    <row r="46" spans="1:9" ht="15.75" customHeight="1" x14ac:dyDescent="0.25">
      <c r="A46" s="393" t="s">
        <v>404</v>
      </c>
      <c r="B46" s="393"/>
      <c r="C46" s="393"/>
      <c r="D46" s="393"/>
      <c r="E46" s="393"/>
      <c r="F46" s="393"/>
      <c r="G46" s="393"/>
      <c r="H46" s="393"/>
      <c r="I46" s="393"/>
    </row>
    <row r="47" spans="1:9" ht="44.25" customHeight="1" x14ac:dyDescent="0.25">
      <c r="A47" s="394" t="s">
        <v>403</v>
      </c>
      <c r="B47" s="394"/>
      <c r="C47" s="394"/>
      <c r="D47" s="394"/>
      <c r="E47" s="394"/>
      <c r="F47" s="394"/>
      <c r="G47" s="394"/>
      <c r="H47" s="394"/>
      <c r="I47" s="394"/>
    </row>
    <row r="48" spans="1:9" ht="43.5" customHeight="1" x14ac:dyDescent="0.25">
      <c r="A48" s="394" t="s">
        <v>402</v>
      </c>
      <c r="B48" s="394"/>
      <c r="C48" s="394"/>
      <c r="D48" s="394"/>
      <c r="E48" s="394"/>
      <c r="F48" s="394"/>
      <c r="G48" s="394"/>
      <c r="H48" s="394"/>
      <c r="I48" s="394"/>
    </row>
    <row r="49" spans="1:9" ht="41.25" customHeight="1" x14ac:dyDescent="0.25">
      <c r="A49" s="394" t="s">
        <v>401</v>
      </c>
      <c r="B49" s="394"/>
      <c r="C49" s="394"/>
      <c r="D49" s="394"/>
      <c r="E49" s="394"/>
      <c r="F49" s="394"/>
      <c r="G49" s="394"/>
      <c r="H49" s="394"/>
      <c r="I49" s="394"/>
    </row>
    <row r="50" spans="1:9" ht="26.25" customHeight="1" x14ac:dyDescent="0.25">
      <c r="A50" s="394" t="s">
        <v>400</v>
      </c>
      <c r="B50" s="394"/>
      <c r="C50" s="394"/>
      <c r="D50" s="394"/>
      <c r="E50" s="394"/>
      <c r="F50" s="394"/>
      <c r="G50" s="394"/>
      <c r="H50" s="394"/>
      <c r="I50" s="394"/>
    </row>
    <row r="51" spans="1:9" ht="34.5" customHeight="1" x14ac:dyDescent="0.25">
      <c r="A51" s="394" t="s">
        <v>399</v>
      </c>
      <c r="B51" s="394"/>
      <c r="C51" s="394"/>
      <c r="D51" s="394"/>
      <c r="E51" s="394"/>
      <c r="F51" s="394"/>
      <c r="G51" s="394"/>
      <c r="H51" s="394"/>
      <c r="I51" s="394"/>
    </row>
    <row r="52" spans="1:9" ht="34.5" customHeight="1" x14ac:dyDescent="0.25">
      <c r="A52" s="394" t="s">
        <v>398</v>
      </c>
      <c r="B52" s="394"/>
      <c r="C52" s="394"/>
      <c r="D52" s="394"/>
      <c r="E52" s="394"/>
      <c r="F52" s="394"/>
      <c r="G52" s="394"/>
      <c r="H52" s="394"/>
      <c r="I52" s="394"/>
    </row>
    <row r="53" spans="1:9" ht="34.5" customHeight="1" x14ac:dyDescent="0.25">
      <c r="A53" s="394" t="s">
        <v>397</v>
      </c>
      <c r="B53" s="394"/>
      <c r="C53" s="394"/>
      <c r="D53" s="394"/>
      <c r="E53" s="394"/>
      <c r="F53" s="394"/>
      <c r="G53" s="394"/>
      <c r="H53" s="394"/>
      <c r="I53" s="394"/>
    </row>
    <row r="54" spans="1:9" ht="56.25" customHeight="1" x14ac:dyDescent="0.25">
      <c r="A54" s="394" t="s">
        <v>396</v>
      </c>
      <c r="B54" s="394"/>
      <c r="C54" s="394"/>
      <c r="D54" s="394"/>
      <c r="E54" s="394"/>
      <c r="F54" s="394"/>
      <c r="G54" s="394"/>
      <c r="H54" s="394"/>
      <c r="I54" s="394"/>
    </row>
    <row r="55" spans="1:9" x14ac:dyDescent="0.25">
      <c r="A55" s="223"/>
      <c r="B55" s="139"/>
      <c r="C55" s="139"/>
      <c r="D55" s="139"/>
      <c r="E55" s="139"/>
      <c r="F55" s="139"/>
      <c r="G55" s="147"/>
      <c r="H55" s="139"/>
      <c r="I55" s="139"/>
    </row>
    <row r="56" spans="1:9" ht="51.75" customHeight="1" x14ac:dyDescent="0.25">
      <c r="A56" s="400" t="s">
        <v>395</v>
      </c>
      <c r="B56" s="400"/>
      <c r="C56" s="400"/>
      <c r="D56" s="400"/>
      <c r="E56" s="400"/>
      <c r="F56" s="400"/>
      <c r="G56" s="400"/>
      <c r="H56" s="400"/>
      <c r="I56" s="400"/>
    </row>
    <row r="57" spans="1:9" x14ac:dyDescent="0.25">
      <c r="A57" s="205"/>
      <c r="B57" s="139"/>
      <c r="C57" s="139"/>
      <c r="D57" s="139"/>
      <c r="E57" s="139"/>
      <c r="F57" s="139"/>
      <c r="G57" s="147"/>
      <c r="H57" s="139"/>
      <c r="I57" s="139"/>
    </row>
    <row r="58" spans="1:9" ht="21.75" customHeight="1" x14ac:dyDescent="0.25">
      <c r="A58" s="393" t="s">
        <v>394</v>
      </c>
      <c r="B58" s="393"/>
      <c r="C58" s="393"/>
      <c r="D58" s="393"/>
      <c r="E58" s="393"/>
      <c r="F58" s="393"/>
      <c r="G58" s="393"/>
      <c r="H58" s="393"/>
      <c r="I58" s="393"/>
    </row>
    <row r="59" spans="1:9" ht="31.5" customHeight="1" x14ac:dyDescent="0.25">
      <c r="A59" s="394" t="s">
        <v>393</v>
      </c>
      <c r="B59" s="394"/>
      <c r="C59" s="394"/>
      <c r="D59" s="394"/>
      <c r="E59" s="394"/>
      <c r="F59" s="394"/>
      <c r="G59" s="394"/>
      <c r="H59" s="394"/>
      <c r="I59" s="394"/>
    </row>
    <row r="60" spans="1:9" x14ac:dyDescent="0.25">
      <c r="A60" s="222"/>
      <c r="B60" s="139"/>
      <c r="C60" s="139"/>
      <c r="D60" s="139"/>
      <c r="E60" s="139"/>
      <c r="F60" s="139"/>
      <c r="G60" s="147"/>
      <c r="H60" s="139"/>
      <c r="I60" s="139"/>
    </row>
    <row r="61" spans="1:9" ht="25.5" customHeight="1" x14ac:dyDescent="0.25">
      <c r="A61" s="393" t="s">
        <v>392</v>
      </c>
      <c r="B61" s="393"/>
      <c r="C61" s="393"/>
      <c r="D61" s="393"/>
      <c r="E61" s="393"/>
      <c r="F61" s="393"/>
      <c r="G61" s="393"/>
      <c r="H61" s="393"/>
      <c r="I61" s="393"/>
    </row>
    <row r="62" spans="1:9" ht="36" customHeight="1" x14ac:dyDescent="0.25">
      <c r="A62" s="394" t="s">
        <v>391</v>
      </c>
      <c r="B62" s="394"/>
      <c r="C62" s="394"/>
      <c r="D62" s="394"/>
      <c r="E62" s="394"/>
      <c r="F62" s="394"/>
      <c r="G62" s="394"/>
      <c r="H62" s="394"/>
      <c r="I62" s="394"/>
    </row>
    <row r="63" spans="1:9" x14ac:dyDescent="0.25">
      <c r="A63" s="205"/>
      <c r="B63" s="139"/>
      <c r="C63" s="139"/>
      <c r="D63" s="139"/>
      <c r="E63" s="139"/>
      <c r="F63" s="139"/>
      <c r="G63" s="147"/>
      <c r="H63" s="139"/>
      <c r="I63" s="139"/>
    </row>
    <row r="64" spans="1:9" ht="21" customHeight="1" x14ac:dyDescent="0.25">
      <c r="A64" s="393" t="s">
        <v>390</v>
      </c>
      <c r="B64" s="393"/>
      <c r="C64" s="393"/>
      <c r="D64" s="393"/>
      <c r="E64" s="393"/>
      <c r="F64" s="393"/>
      <c r="G64" s="393"/>
      <c r="H64" s="393"/>
      <c r="I64" s="393"/>
    </row>
    <row r="65" spans="1:9" ht="35.25" customHeight="1" x14ac:dyDescent="0.25">
      <c r="A65" s="394" t="s">
        <v>389</v>
      </c>
      <c r="B65" s="394"/>
      <c r="C65" s="394"/>
      <c r="D65" s="394"/>
      <c r="E65" s="394"/>
      <c r="F65" s="394"/>
      <c r="G65" s="394"/>
      <c r="H65" s="394"/>
      <c r="I65" s="394"/>
    </row>
    <row r="66" spans="1:9" ht="16.5" customHeight="1" x14ac:dyDescent="0.25">
      <c r="A66" s="393" t="s">
        <v>388</v>
      </c>
      <c r="B66" s="393"/>
      <c r="C66" s="393"/>
      <c r="D66" s="393"/>
      <c r="E66" s="393"/>
      <c r="F66" s="393"/>
      <c r="G66" s="393"/>
      <c r="H66" s="393"/>
      <c r="I66" s="393"/>
    </row>
    <row r="67" spans="1:9" ht="39" customHeight="1" x14ac:dyDescent="0.25">
      <c r="A67" s="394" t="s">
        <v>387</v>
      </c>
      <c r="B67" s="394"/>
      <c r="C67" s="394"/>
      <c r="D67" s="394"/>
      <c r="E67" s="394"/>
      <c r="F67" s="394"/>
      <c r="G67" s="394"/>
      <c r="H67" s="394"/>
      <c r="I67" s="394"/>
    </row>
    <row r="68" spans="1:9" ht="27.75" customHeight="1" x14ac:dyDescent="0.25">
      <c r="A68" s="394" t="s">
        <v>386</v>
      </c>
      <c r="B68" s="394"/>
      <c r="C68" s="394"/>
      <c r="D68" s="394"/>
      <c r="E68" s="394"/>
      <c r="F68" s="394"/>
      <c r="G68" s="394"/>
      <c r="H68" s="394"/>
      <c r="I68" s="394"/>
    </row>
    <row r="69" spans="1:9" x14ac:dyDescent="0.25">
      <c r="A69" s="205"/>
      <c r="B69" s="139"/>
      <c r="C69" s="139"/>
      <c r="D69" s="139"/>
      <c r="E69" s="139"/>
      <c r="F69" s="139"/>
      <c r="G69" s="147"/>
      <c r="H69" s="139"/>
      <c r="I69" s="139"/>
    </row>
    <row r="70" spans="1:9" ht="24.75" customHeight="1" x14ac:dyDescent="0.25">
      <c r="A70" s="393" t="s">
        <v>385</v>
      </c>
      <c r="B70" s="393"/>
      <c r="C70" s="393"/>
      <c r="D70" s="393"/>
      <c r="E70" s="393"/>
      <c r="F70" s="393"/>
      <c r="G70" s="393"/>
      <c r="H70" s="393"/>
      <c r="I70" s="393"/>
    </row>
    <row r="71" spans="1:9" x14ac:dyDescent="0.25">
      <c r="A71" s="222"/>
      <c r="B71" s="139"/>
      <c r="C71" s="139"/>
      <c r="D71" s="139"/>
      <c r="E71" s="139"/>
      <c r="F71" s="139"/>
      <c r="G71" s="147"/>
      <c r="H71" s="139"/>
      <c r="I71" s="139"/>
    </row>
    <row r="72" spans="1:9" ht="16.5" customHeight="1" x14ac:dyDescent="0.25">
      <c r="A72" s="393" t="s">
        <v>384</v>
      </c>
      <c r="B72" s="393"/>
      <c r="C72" s="393"/>
      <c r="D72" s="393"/>
      <c r="E72" s="393"/>
      <c r="F72" s="393"/>
      <c r="G72" s="393"/>
      <c r="H72" s="393"/>
      <c r="I72" s="393"/>
    </row>
    <row r="73" spans="1:9" ht="96.75" customHeight="1" x14ac:dyDescent="0.25">
      <c r="A73" s="394" t="s">
        <v>383</v>
      </c>
      <c r="B73" s="394"/>
      <c r="C73" s="394"/>
      <c r="D73" s="394"/>
      <c r="E73" s="394"/>
      <c r="F73" s="394"/>
      <c r="G73" s="394"/>
      <c r="H73" s="394"/>
      <c r="I73" s="394"/>
    </row>
    <row r="74" spans="1:9" x14ac:dyDescent="0.25">
      <c r="A74" s="205"/>
      <c r="B74" s="139"/>
      <c r="C74" s="139"/>
      <c r="D74" s="139"/>
      <c r="E74" s="139"/>
      <c r="F74" s="139"/>
      <c r="G74" s="147"/>
      <c r="H74" s="139"/>
      <c r="I74" s="139"/>
    </row>
    <row r="75" spans="1:9" ht="18" customHeight="1" x14ac:dyDescent="0.25">
      <c r="A75" s="393" t="s">
        <v>382</v>
      </c>
      <c r="B75" s="393"/>
      <c r="C75" s="393"/>
      <c r="D75" s="393"/>
      <c r="E75" s="393"/>
      <c r="F75" s="393"/>
      <c r="G75" s="393"/>
      <c r="H75" s="393"/>
      <c r="I75" s="393"/>
    </row>
    <row r="76" spans="1:9" ht="63" customHeight="1" x14ac:dyDescent="0.25">
      <c r="A76" s="394" t="s">
        <v>381</v>
      </c>
      <c r="B76" s="394"/>
      <c r="C76" s="394"/>
      <c r="D76" s="394"/>
      <c r="E76" s="394"/>
      <c r="F76" s="394"/>
      <c r="G76" s="394"/>
      <c r="H76" s="394"/>
      <c r="I76" s="394"/>
    </row>
    <row r="77" spans="1:9" hidden="1" x14ac:dyDescent="0.25">
      <c r="A77" s="222" t="s">
        <v>7</v>
      </c>
      <c r="B77" s="139"/>
      <c r="C77" s="139"/>
      <c r="D77" s="139"/>
      <c r="E77" s="139"/>
      <c r="F77" s="139"/>
      <c r="G77" s="147"/>
      <c r="H77" s="139"/>
      <c r="I77" s="139"/>
    </row>
    <row r="78" spans="1:9" ht="31.5" customHeight="1" x14ac:dyDescent="0.25">
      <c r="A78" s="393" t="s">
        <v>380</v>
      </c>
      <c r="B78" s="393"/>
      <c r="C78" s="393"/>
      <c r="D78" s="393"/>
      <c r="E78" s="393"/>
      <c r="F78" s="393"/>
      <c r="G78" s="393"/>
      <c r="H78" s="393"/>
      <c r="I78" s="393"/>
    </row>
    <row r="79" spans="1:9" ht="38.25" customHeight="1" x14ac:dyDescent="0.25">
      <c r="A79" s="394" t="s">
        <v>379</v>
      </c>
      <c r="B79" s="394"/>
      <c r="C79" s="394"/>
      <c r="D79" s="394"/>
      <c r="E79" s="394"/>
      <c r="F79" s="394"/>
      <c r="G79" s="394"/>
      <c r="H79" s="394"/>
      <c r="I79" s="394"/>
    </row>
    <row r="80" spans="1:9" x14ac:dyDescent="0.25">
      <c r="A80" s="205"/>
      <c r="B80" s="139"/>
      <c r="C80" s="139"/>
      <c r="D80" s="139"/>
      <c r="E80" s="139"/>
      <c r="F80" s="139"/>
      <c r="G80" s="147"/>
      <c r="H80" s="139"/>
      <c r="I80" s="139"/>
    </row>
    <row r="81" spans="1:9" ht="54" customHeight="1" x14ac:dyDescent="0.25">
      <c r="A81" s="394" t="s">
        <v>378</v>
      </c>
      <c r="B81" s="394"/>
      <c r="C81" s="394"/>
      <c r="D81" s="394"/>
      <c r="E81" s="394"/>
      <c r="F81" s="394"/>
      <c r="G81" s="394"/>
      <c r="H81" s="394"/>
      <c r="I81" s="394"/>
    </row>
    <row r="82" spans="1:9" x14ac:dyDescent="0.25">
      <c r="A82" s="139"/>
      <c r="B82" s="139"/>
      <c r="C82" s="139"/>
      <c r="D82" s="139"/>
      <c r="E82" s="139"/>
      <c r="F82" s="139"/>
      <c r="G82" s="147"/>
      <c r="H82" s="139"/>
      <c r="I82" s="139"/>
    </row>
    <row r="83" spans="1:9" ht="42.75" customHeight="1" x14ac:dyDescent="0.25">
      <c r="A83" s="405" t="s">
        <v>377</v>
      </c>
      <c r="B83" s="405"/>
      <c r="C83" s="405"/>
      <c r="D83" s="405"/>
      <c r="E83" s="405"/>
      <c r="F83" s="405"/>
      <c r="G83" s="405"/>
      <c r="H83" s="405"/>
      <c r="I83" s="405"/>
    </row>
    <row r="84" spans="1:9" x14ac:dyDescent="0.25">
      <c r="A84" s="139"/>
      <c r="B84" s="139"/>
      <c r="C84" s="139"/>
      <c r="D84" s="139"/>
      <c r="E84" s="139"/>
      <c r="F84" s="139"/>
      <c r="G84" s="147"/>
      <c r="H84" s="139"/>
      <c r="I84" s="139"/>
    </row>
    <row r="85" spans="1:9" ht="15" x14ac:dyDescent="0.25">
      <c r="A85" s="405" t="s">
        <v>376</v>
      </c>
      <c r="B85" s="405"/>
      <c r="C85" s="405"/>
      <c r="D85" s="405"/>
      <c r="E85" s="405"/>
      <c r="F85" s="405"/>
      <c r="G85" s="405"/>
      <c r="H85" s="405"/>
      <c r="I85" s="405"/>
    </row>
    <row r="86" spans="1:9" x14ac:dyDescent="0.25">
      <c r="A86" s="139"/>
      <c r="B86" s="139"/>
      <c r="C86" s="139"/>
      <c r="D86" s="139"/>
      <c r="E86" s="139"/>
      <c r="F86" s="139"/>
      <c r="G86" s="147"/>
      <c r="H86" s="139"/>
      <c r="I86" s="139"/>
    </row>
    <row r="87" spans="1:9" x14ac:dyDescent="0.25">
      <c r="A87" s="139"/>
      <c r="B87" s="139"/>
      <c r="C87" s="139"/>
      <c r="D87" s="402" t="s">
        <v>375</v>
      </c>
      <c r="E87" s="402"/>
      <c r="F87" s="402"/>
      <c r="G87" s="147"/>
      <c r="H87" s="139"/>
      <c r="I87" s="139"/>
    </row>
    <row r="88" spans="1:9" x14ac:dyDescent="0.25">
      <c r="A88" s="406" t="s">
        <v>374</v>
      </c>
      <c r="B88" s="406"/>
      <c r="C88" s="139"/>
      <c r="D88" s="403" t="s">
        <v>373</v>
      </c>
      <c r="E88" s="403"/>
      <c r="F88" s="403"/>
      <c r="G88" s="147"/>
      <c r="H88" s="139"/>
      <c r="I88" s="139"/>
    </row>
    <row r="89" spans="1:9" x14ac:dyDescent="0.25">
      <c r="A89" s="401" t="s">
        <v>372</v>
      </c>
      <c r="B89" s="401"/>
      <c r="C89" s="139"/>
      <c r="D89" s="404" t="s">
        <v>371</v>
      </c>
      <c r="E89" s="404"/>
      <c r="F89" s="404"/>
      <c r="G89" s="147"/>
      <c r="H89" s="139"/>
      <c r="I89" s="139"/>
    </row>
    <row r="90" spans="1:9" x14ac:dyDescent="0.25">
      <c r="A90" s="221"/>
      <c r="B90" s="221"/>
      <c r="C90" s="139"/>
      <c r="D90" s="220"/>
      <c r="E90" s="220"/>
      <c r="F90" s="220"/>
      <c r="G90" s="147"/>
      <c r="H90" s="139"/>
      <c r="I90" s="139"/>
    </row>
    <row r="91" spans="1:9" ht="36" customHeight="1" x14ac:dyDescent="0.25">
      <c r="A91" s="397" t="s">
        <v>370</v>
      </c>
      <c r="B91" s="397"/>
      <c r="C91" s="397"/>
      <c r="D91" s="397"/>
      <c r="E91" s="397"/>
      <c r="F91" s="397"/>
      <c r="G91" s="397"/>
      <c r="H91" s="397"/>
      <c r="I91" s="397"/>
    </row>
    <row r="92" spans="1:9" x14ac:dyDescent="0.25">
      <c r="A92" s="139"/>
      <c r="B92" s="139"/>
      <c r="C92" s="139"/>
      <c r="D92" s="139"/>
      <c r="E92" s="139"/>
      <c r="F92" s="139"/>
      <c r="G92" s="147"/>
      <c r="H92" s="139"/>
      <c r="I92" s="139"/>
    </row>
    <row r="93" spans="1:9" ht="31.5" x14ac:dyDescent="0.25">
      <c r="A93" s="163" t="s">
        <v>369</v>
      </c>
      <c r="B93" s="163"/>
      <c r="C93" s="139"/>
      <c r="D93" s="139"/>
      <c r="E93" s="139"/>
      <c r="F93" s="139"/>
      <c r="G93" s="147"/>
      <c r="H93" s="139"/>
      <c r="I93" s="139"/>
    </row>
    <row r="94" spans="1:9" ht="31.5" customHeight="1" x14ac:dyDescent="0.25">
      <c r="A94" s="397" t="s">
        <v>368</v>
      </c>
      <c r="B94" s="397"/>
      <c r="C94" s="397"/>
      <c r="D94" s="397"/>
      <c r="E94" s="397"/>
      <c r="F94" s="397"/>
      <c r="G94" s="397"/>
      <c r="H94" s="397"/>
      <c r="I94" s="397"/>
    </row>
    <row r="95" spans="1:9" ht="59.25" customHeight="1" x14ac:dyDescent="0.25">
      <c r="A95" s="397" t="s">
        <v>367</v>
      </c>
      <c r="B95" s="397"/>
      <c r="C95" s="397"/>
      <c r="D95" s="397"/>
      <c r="E95" s="397"/>
      <c r="F95" s="397"/>
      <c r="G95" s="397"/>
      <c r="H95" s="397"/>
      <c r="I95" s="397"/>
    </row>
    <row r="96" spans="1:9" ht="9" customHeight="1" x14ac:dyDescent="0.25">
      <c r="A96" s="139"/>
      <c r="B96" s="139"/>
      <c r="C96" s="139"/>
      <c r="D96" s="139"/>
      <c r="E96" s="139"/>
      <c r="F96" s="139"/>
      <c r="G96" s="147"/>
      <c r="H96" s="139"/>
      <c r="I96" s="139"/>
    </row>
    <row r="97" spans="1:9" ht="26.25" customHeight="1" x14ac:dyDescent="0.25">
      <c r="A97" s="397" t="s">
        <v>366</v>
      </c>
      <c r="B97" s="397"/>
      <c r="C97" s="397"/>
      <c r="D97" s="397"/>
      <c r="E97" s="397"/>
      <c r="F97" s="397"/>
      <c r="G97" s="397"/>
      <c r="H97" s="397"/>
      <c r="I97" s="397"/>
    </row>
    <row r="98" spans="1:9" x14ac:dyDescent="0.25">
      <c r="A98" s="139"/>
      <c r="B98" s="139"/>
      <c r="C98" s="139"/>
      <c r="D98" s="139"/>
      <c r="E98" s="139"/>
      <c r="F98" s="139"/>
      <c r="G98" s="147"/>
      <c r="H98" s="139"/>
      <c r="I98" s="139"/>
    </row>
    <row r="99" spans="1:9" ht="24.75" customHeight="1" x14ac:dyDescent="0.25">
      <c r="A99" s="397" t="s">
        <v>365</v>
      </c>
      <c r="B99" s="397"/>
      <c r="C99" s="397"/>
      <c r="D99" s="397"/>
      <c r="E99" s="397"/>
      <c r="F99" s="397"/>
      <c r="G99" s="397"/>
      <c r="H99" s="397"/>
      <c r="I99" s="397"/>
    </row>
    <row r="100" spans="1:9" x14ac:dyDescent="0.25">
      <c r="A100" s="139"/>
      <c r="B100" s="139"/>
      <c r="C100" s="139"/>
      <c r="D100" s="139"/>
      <c r="E100" s="139"/>
      <c r="F100" s="139"/>
      <c r="G100" s="147"/>
      <c r="H100" s="139"/>
      <c r="I100" s="139"/>
    </row>
    <row r="101" spans="1:9" ht="28.5" customHeight="1" x14ac:dyDescent="0.25">
      <c r="A101" s="397" t="s">
        <v>364</v>
      </c>
      <c r="B101" s="397"/>
      <c r="C101" s="397"/>
      <c r="D101" s="397"/>
      <c r="E101" s="397"/>
      <c r="F101" s="397"/>
      <c r="G101" s="397"/>
      <c r="H101" s="397"/>
      <c r="I101" s="397"/>
    </row>
    <row r="102" spans="1:9" x14ac:dyDescent="0.25">
      <c r="A102" s="139"/>
      <c r="B102" s="139"/>
      <c r="C102" s="139"/>
      <c r="D102" s="139"/>
      <c r="E102" s="139"/>
      <c r="F102" s="139"/>
      <c r="G102" s="147"/>
      <c r="H102" s="139"/>
      <c r="I102" s="139"/>
    </row>
    <row r="103" spans="1:9" ht="17.25" customHeight="1" x14ac:dyDescent="0.25">
      <c r="A103" s="384" t="s">
        <v>363</v>
      </c>
      <c r="B103" s="384"/>
      <c r="C103" s="384"/>
      <c r="D103" s="384"/>
      <c r="E103" s="384"/>
      <c r="F103" s="384"/>
      <c r="G103" s="384"/>
      <c r="H103" s="384"/>
      <c r="I103" s="384"/>
    </row>
    <row r="104" spans="1:9" ht="33.75" customHeight="1" x14ac:dyDescent="0.25">
      <c r="A104" s="397" t="s">
        <v>489</v>
      </c>
      <c r="B104" s="397"/>
      <c r="C104" s="397"/>
      <c r="D104" s="397"/>
      <c r="E104" s="397"/>
      <c r="F104" s="397"/>
      <c r="G104" s="397"/>
      <c r="H104" s="397"/>
      <c r="I104" s="397"/>
    </row>
    <row r="105" spans="1:9" x14ac:dyDescent="0.25">
      <c r="A105" s="139"/>
      <c r="B105" s="139"/>
      <c r="C105" s="139"/>
      <c r="D105" s="139"/>
      <c r="E105" s="139"/>
      <c r="F105" s="139"/>
      <c r="G105" s="147"/>
      <c r="H105" s="139"/>
      <c r="I105" s="139"/>
    </row>
    <row r="106" spans="1:9" ht="16.5" thickBot="1" x14ac:dyDescent="0.3">
      <c r="A106" s="219" t="s">
        <v>362</v>
      </c>
      <c r="B106" s="187"/>
      <c r="C106" s="187"/>
      <c r="D106" s="187"/>
      <c r="E106" s="187"/>
      <c r="F106" s="187"/>
      <c r="G106" s="218">
        <v>2024</v>
      </c>
      <c r="H106" s="145"/>
      <c r="I106" s="226"/>
    </row>
    <row r="107" spans="1:9" x14ac:dyDescent="0.25">
      <c r="A107" s="394" t="s">
        <v>361</v>
      </c>
      <c r="B107" s="394"/>
      <c r="C107" s="394"/>
      <c r="D107" s="394"/>
      <c r="E107" s="394"/>
      <c r="F107" s="139"/>
      <c r="G107" s="141">
        <v>1217852.52</v>
      </c>
      <c r="H107" s="141"/>
      <c r="I107" s="141"/>
    </row>
    <row r="108" spans="1:9" x14ac:dyDescent="0.25">
      <c r="A108" s="394" t="s">
        <v>360</v>
      </c>
      <c r="B108" s="394"/>
      <c r="C108" s="394"/>
      <c r="D108" s="394"/>
      <c r="E108" s="394"/>
      <c r="F108" s="139"/>
      <c r="G108" s="141">
        <v>251461.68</v>
      </c>
      <c r="H108" s="141"/>
      <c r="I108" s="141"/>
    </row>
    <row r="109" spans="1:9" x14ac:dyDescent="0.25">
      <c r="A109" s="405" t="s">
        <v>359</v>
      </c>
      <c r="B109" s="405"/>
      <c r="C109" s="405"/>
      <c r="D109" s="405"/>
      <c r="E109" s="405"/>
      <c r="F109" s="139"/>
      <c r="G109" s="141">
        <v>7060785.5300000003</v>
      </c>
      <c r="H109" s="141"/>
      <c r="I109" s="141"/>
    </row>
    <row r="110" spans="1:9" x14ac:dyDescent="0.25">
      <c r="A110" s="405" t="s">
        <v>358</v>
      </c>
      <c r="B110" s="405"/>
      <c r="C110" s="405"/>
      <c r="D110" s="405"/>
      <c r="E110" s="405"/>
      <c r="F110" s="139"/>
      <c r="G110" s="141">
        <v>545827.03</v>
      </c>
      <c r="H110" s="141"/>
      <c r="I110" s="141"/>
    </row>
    <row r="111" spans="1:9" ht="21" customHeight="1" x14ac:dyDescent="0.25">
      <c r="A111" s="405" t="s">
        <v>357</v>
      </c>
      <c r="B111" s="405"/>
      <c r="C111" s="405"/>
      <c r="D111" s="405"/>
      <c r="E111" s="405"/>
      <c r="F111" s="405"/>
      <c r="G111" s="217">
        <v>533907911.24000001</v>
      </c>
      <c r="H111" s="141"/>
      <c r="I111" s="217"/>
    </row>
    <row r="112" spans="1:9" x14ac:dyDescent="0.25">
      <c r="A112" s="397" t="s">
        <v>356</v>
      </c>
      <c r="B112" s="397"/>
      <c r="C112" s="397"/>
      <c r="D112" s="397"/>
      <c r="E112" s="397"/>
      <c r="F112" s="139"/>
      <c r="G112" s="141">
        <v>200000</v>
      </c>
      <c r="H112" s="141"/>
      <c r="I112" s="141"/>
    </row>
    <row r="113" spans="1:9" x14ac:dyDescent="0.25">
      <c r="A113" s="397" t="s">
        <v>355</v>
      </c>
      <c r="B113" s="397"/>
      <c r="C113" s="397"/>
      <c r="D113" s="397"/>
      <c r="E113" s="397"/>
      <c r="F113" s="397"/>
      <c r="G113" s="141">
        <v>200000</v>
      </c>
      <c r="H113" s="141"/>
      <c r="I113" s="141"/>
    </row>
    <row r="114" spans="1:9" x14ac:dyDescent="0.25">
      <c r="A114" s="397" t="s">
        <v>354</v>
      </c>
      <c r="B114" s="397"/>
      <c r="C114" s="397"/>
      <c r="D114" s="397"/>
      <c r="E114" s="397"/>
      <c r="F114" s="397"/>
      <c r="G114" s="141">
        <v>15000</v>
      </c>
      <c r="H114" s="141"/>
      <c r="I114" s="141"/>
    </row>
    <row r="115" spans="1:9" x14ac:dyDescent="0.25">
      <c r="A115" s="397" t="s">
        <v>353</v>
      </c>
      <c r="B115" s="397"/>
      <c r="C115" s="397"/>
      <c r="D115" s="397"/>
      <c r="E115" s="397"/>
      <c r="F115" s="397"/>
      <c r="G115" s="217">
        <v>25000</v>
      </c>
      <c r="H115" s="141"/>
      <c r="I115" s="217"/>
    </row>
    <row r="116" spans="1:9" ht="16.5" customHeight="1" x14ac:dyDescent="0.25">
      <c r="A116" s="194" t="s">
        <v>352</v>
      </c>
      <c r="B116" s="194"/>
      <c r="C116" s="194"/>
      <c r="D116" s="194"/>
      <c r="E116" s="194"/>
      <c r="F116" s="139"/>
      <c r="G116" s="216">
        <f>SUM(G107:G115)</f>
        <v>543423838</v>
      </c>
      <c r="H116" s="139"/>
      <c r="I116" s="215"/>
    </row>
    <row r="117" spans="1:9" ht="16.5" customHeight="1" x14ac:dyDescent="0.25">
      <c r="A117" s="194"/>
      <c r="B117" s="194"/>
      <c r="C117" s="194"/>
      <c r="D117" s="194"/>
      <c r="E117" s="194"/>
      <c r="F117" s="139"/>
      <c r="G117" s="215"/>
      <c r="H117" s="139"/>
      <c r="I117" s="215"/>
    </row>
    <row r="118" spans="1:9" x14ac:dyDescent="0.25">
      <c r="A118" s="163"/>
      <c r="B118" s="139"/>
      <c r="C118" s="139"/>
      <c r="D118" s="139"/>
      <c r="E118" s="139"/>
      <c r="F118" s="139"/>
      <c r="G118" s="170"/>
      <c r="H118" s="139"/>
      <c r="I118" s="138"/>
    </row>
    <row r="119" spans="1:9" x14ac:dyDescent="0.25">
      <c r="A119" s="393" t="s">
        <v>351</v>
      </c>
      <c r="B119" s="393"/>
      <c r="C119" s="393"/>
      <c r="D119" s="393"/>
      <c r="E119" s="393"/>
      <c r="F119" s="393"/>
      <c r="G119" s="393"/>
      <c r="H119" s="393"/>
      <c r="I119" s="393"/>
    </row>
    <row r="120" spans="1:9" ht="85.5" customHeight="1" x14ac:dyDescent="0.25">
      <c r="A120" s="394" t="s">
        <v>490</v>
      </c>
      <c r="B120" s="394"/>
      <c r="C120" s="394"/>
      <c r="D120" s="394"/>
      <c r="E120" s="394"/>
      <c r="F120" s="394"/>
      <c r="G120" s="394"/>
      <c r="H120" s="394"/>
      <c r="I120" s="394"/>
    </row>
    <row r="121" spans="1:9" ht="12.75" customHeight="1" x14ac:dyDescent="0.25">
      <c r="A121" s="201"/>
      <c r="B121" s="201"/>
      <c r="C121" s="201"/>
      <c r="D121" s="201"/>
      <c r="E121" s="201"/>
      <c r="F121" s="201"/>
      <c r="G121" s="214"/>
      <c r="H121" s="201"/>
      <c r="I121" s="201"/>
    </row>
    <row r="122" spans="1:9" x14ac:dyDescent="0.25">
      <c r="A122" s="204" t="s">
        <v>123</v>
      </c>
      <c r="B122" s="139"/>
      <c r="C122" s="139"/>
      <c r="D122" s="139"/>
      <c r="E122" s="139"/>
      <c r="F122" s="139"/>
      <c r="G122" s="213">
        <v>2024</v>
      </c>
      <c r="H122" s="145"/>
      <c r="I122" s="213"/>
    </row>
    <row r="123" spans="1:9" ht="21.75" customHeight="1" x14ac:dyDescent="0.25">
      <c r="A123" s="393" t="s">
        <v>350</v>
      </c>
      <c r="B123" s="393"/>
      <c r="C123" s="393"/>
      <c r="D123" s="393"/>
      <c r="E123" s="393"/>
      <c r="F123" s="139"/>
      <c r="G123" s="141"/>
      <c r="H123" s="139"/>
      <c r="I123" s="141"/>
    </row>
    <row r="124" spans="1:9" ht="31.5" customHeight="1" x14ac:dyDescent="0.25">
      <c r="A124" s="407" t="s">
        <v>161</v>
      </c>
      <c r="B124" s="407"/>
      <c r="C124" s="407"/>
      <c r="D124" s="256"/>
      <c r="E124" s="256"/>
      <c r="F124" s="257"/>
      <c r="G124" s="157">
        <v>316379</v>
      </c>
      <c r="H124" s="206"/>
      <c r="I124" s="141"/>
    </row>
    <row r="125" spans="1:9" x14ac:dyDescent="0.25">
      <c r="A125" s="256" t="s">
        <v>160</v>
      </c>
      <c r="B125" s="256"/>
      <c r="C125" s="256"/>
      <c r="D125" s="256"/>
      <c r="E125" s="256"/>
      <c r="F125" s="150"/>
      <c r="G125" s="258">
        <v>1387088820</v>
      </c>
      <c r="H125" s="141"/>
      <c r="I125" s="206"/>
    </row>
    <row r="126" spans="1:9" ht="31.5" customHeight="1" x14ac:dyDescent="0.25">
      <c r="A126" s="407" t="s">
        <v>159</v>
      </c>
      <c r="B126" s="407"/>
      <c r="C126" s="256"/>
      <c r="D126" s="256"/>
      <c r="E126" s="256"/>
      <c r="F126" s="256"/>
      <c r="G126" s="156">
        <v>33478432</v>
      </c>
      <c r="H126" s="143"/>
      <c r="I126" s="143"/>
    </row>
    <row r="127" spans="1:9" ht="20.25" customHeight="1" x14ac:dyDescent="0.25">
      <c r="A127" s="407" t="s">
        <v>349</v>
      </c>
      <c r="B127" s="407"/>
      <c r="C127" s="407"/>
      <c r="D127" s="256"/>
      <c r="E127" s="256"/>
      <c r="F127" s="150"/>
      <c r="G127" s="157">
        <v>429359594</v>
      </c>
      <c r="H127" s="141"/>
      <c r="I127" s="141"/>
    </row>
    <row r="128" spans="1:9" ht="17.25" customHeight="1" x14ac:dyDescent="0.25">
      <c r="A128" s="407" t="s">
        <v>348</v>
      </c>
      <c r="B128" s="407"/>
      <c r="C128" s="407"/>
      <c r="D128" s="256"/>
      <c r="E128" s="256"/>
      <c r="F128" s="150"/>
      <c r="G128" s="157">
        <v>11458502</v>
      </c>
      <c r="H128" s="141"/>
      <c r="I128" s="141"/>
    </row>
    <row r="129" spans="1:11" x14ac:dyDescent="0.25">
      <c r="A129" s="256" t="s">
        <v>156</v>
      </c>
      <c r="B129" s="256"/>
      <c r="C129" s="256"/>
      <c r="D129" s="256"/>
      <c r="E129" s="256"/>
      <c r="F129" s="256"/>
      <c r="G129" s="157">
        <v>6670002</v>
      </c>
      <c r="H129" s="141"/>
      <c r="I129" s="141"/>
    </row>
    <row r="130" spans="1:11" x14ac:dyDescent="0.25">
      <c r="A130" s="256" t="s">
        <v>155</v>
      </c>
      <c r="B130" s="256"/>
      <c r="C130" s="256"/>
      <c r="D130" s="256"/>
      <c r="E130" s="256"/>
      <c r="F130" s="150"/>
      <c r="G130" s="259">
        <v>47209407</v>
      </c>
      <c r="H130" s="143"/>
      <c r="I130" s="212"/>
    </row>
    <row r="131" spans="1:11" x14ac:dyDescent="0.25">
      <c r="A131" s="256" t="s">
        <v>347</v>
      </c>
      <c r="B131" s="256"/>
      <c r="C131" s="256"/>
      <c r="D131" s="256"/>
      <c r="E131" s="256"/>
      <c r="F131" s="150"/>
      <c r="G131" s="156">
        <v>67666666.670000002</v>
      </c>
      <c r="H131" s="143"/>
      <c r="I131" s="143"/>
    </row>
    <row r="132" spans="1:11" ht="17.25" customHeight="1" x14ac:dyDescent="0.25">
      <c r="A132" s="407" t="s">
        <v>346</v>
      </c>
      <c r="B132" s="407"/>
      <c r="C132" s="407"/>
      <c r="D132" s="407"/>
      <c r="E132" s="256"/>
      <c r="F132" s="256"/>
      <c r="G132" s="156">
        <v>58177550.560000002</v>
      </c>
      <c r="H132" s="143"/>
      <c r="I132" s="143"/>
      <c r="J132" s="167"/>
    </row>
    <row r="133" spans="1:11" ht="19.5" customHeight="1" x14ac:dyDescent="0.25">
      <c r="A133" s="407" t="s">
        <v>431</v>
      </c>
      <c r="B133" s="407"/>
      <c r="C133" s="407"/>
      <c r="D133" s="407"/>
      <c r="E133" s="256"/>
      <c r="F133" s="150"/>
      <c r="G133" s="156">
        <v>17185733.25</v>
      </c>
      <c r="H133" s="143"/>
      <c r="I133" s="143"/>
    </row>
    <row r="134" spans="1:11" ht="16.5" thickBot="1" x14ac:dyDescent="0.3">
      <c r="A134" s="204" t="s">
        <v>126</v>
      </c>
      <c r="B134" s="139"/>
      <c r="C134" s="139"/>
      <c r="D134" s="139"/>
      <c r="E134" s="139"/>
      <c r="F134" s="204"/>
      <c r="G134" s="137">
        <f>SUM(G124:G133)</f>
        <v>2058611086.48</v>
      </c>
      <c r="H134" s="200"/>
      <c r="I134" s="170"/>
      <c r="J134" s="153"/>
      <c r="K134" s="211"/>
    </row>
    <row r="135" spans="1:11" ht="16.5" thickTop="1" x14ac:dyDescent="0.25">
      <c r="A135" s="204"/>
      <c r="B135" s="139"/>
      <c r="C135" s="139"/>
      <c r="D135" s="139"/>
      <c r="E135" s="139"/>
      <c r="F135" s="204"/>
      <c r="G135" s="170"/>
      <c r="H135" s="200"/>
      <c r="I135" s="170"/>
    </row>
    <row r="136" spans="1:11" x14ac:dyDescent="0.25">
      <c r="A136" s="204"/>
      <c r="B136" s="139"/>
      <c r="C136" s="139"/>
      <c r="D136" s="139"/>
      <c r="E136" s="139"/>
      <c r="F136" s="204"/>
      <c r="G136" s="170"/>
      <c r="H136" s="200"/>
      <c r="I136" s="170"/>
    </row>
    <row r="137" spans="1:11" x14ac:dyDescent="0.25">
      <c r="A137" s="204"/>
      <c r="B137" s="139"/>
      <c r="C137" s="139"/>
      <c r="D137" s="139"/>
      <c r="E137" s="139"/>
      <c r="F137" s="139"/>
      <c r="G137" s="147"/>
      <c r="H137" s="139"/>
      <c r="I137" s="139"/>
    </row>
    <row r="138" spans="1:11" ht="60.75" customHeight="1" x14ac:dyDescent="0.25">
      <c r="A138" s="390" t="s">
        <v>345</v>
      </c>
      <c r="B138" s="390"/>
      <c r="C138" s="390"/>
      <c r="D138" s="390"/>
      <c r="E138" s="390"/>
      <c r="F138" s="390"/>
      <c r="G138" s="390"/>
      <c r="H138" s="390"/>
      <c r="I138" s="390"/>
    </row>
    <row r="139" spans="1:11" ht="15.75" customHeight="1" x14ac:dyDescent="0.25">
      <c r="A139" s="168"/>
      <c r="B139" s="168"/>
      <c r="C139" s="168"/>
      <c r="D139" s="168"/>
      <c r="E139" s="168"/>
      <c r="F139" s="168"/>
      <c r="G139" s="210"/>
      <c r="H139" s="168"/>
      <c r="I139" s="168"/>
    </row>
    <row r="140" spans="1:11" x14ac:dyDescent="0.25">
      <c r="A140" s="393" t="s">
        <v>344</v>
      </c>
      <c r="B140" s="393"/>
      <c r="C140" s="393"/>
      <c r="D140" s="393"/>
      <c r="E140" s="393"/>
      <c r="F140" s="393"/>
      <c r="G140" s="393"/>
      <c r="H140" s="393"/>
      <c r="I140" s="393"/>
    </row>
    <row r="141" spans="1:11" ht="61.5" customHeight="1" x14ac:dyDescent="0.25">
      <c r="A141" s="394" t="s">
        <v>491</v>
      </c>
      <c r="B141" s="394"/>
      <c r="C141" s="394"/>
      <c r="D141" s="394"/>
      <c r="E141" s="394"/>
      <c r="F141" s="394"/>
      <c r="G141" s="394"/>
      <c r="H141" s="394"/>
      <c r="I141" s="394"/>
    </row>
    <row r="142" spans="1:11" x14ac:dyDescent="0.25">
      <c r="A142" s="207"/>
      <c r="B142" s="139"/>
      <c r="C142" s="139"/>
      <c r="D142" s="139"/>
      <c r="E142" s="139"/>
      <c r="F142" s="139"/>
      <c r="G142" s="147"/>
      <c r="H142" s="139"/>
      <c r="I142" s="139"/>
    </row>
    <row r="143" spans="1:11" x14ac:dyDescent="0.25">
      <c r="A143" s="204" t="s">
        <v>167</v>
      </c>
      <c r="B143" s="204"/>
      <c r="C143" s="139"/>
      <c r="D143" s="139"/>
      <c r="E143" s="139"/>
      <c r="F143" s="139"/>
      <c r="G143" s="208">
        <v>2024</v>
      </c>
      <c r="H143" s="145"/>
      <c r="I143" s="145"/>
    </row>
    <row r="144" spans="1:11" x14ac:dyDescent="0.25">
      <c r="A144" s="394" t="s">
        <v>343</v>
      </c>
      <c r="B144" s="394"/>
      <c r="C144" s="394"/>
      <c r="D144" s="394"/>
      <c r="E144" s="394"/>
      <c r="F144" s="209"/>
      <c r="G144" s="141">
        <v>450652.35</v>
      </c>
      <c r="H144" s="139"/>
      <c r="I144" s="141"/>
    </row>
    <row r="145" spans="1:9" x14ac:dyDescent="0.25">
      <c r="A145" s="394" t="s">
        <v>342</v>
      </c>
      <c r="B145" s="394"/>
      <c r="C145" s="394"/>
      <c r="D145" s="394"/>
      <c r="E145" s="394"/>
      <c r="F145" s="394"/>
      <c r="G145" s="141">
        <v>4038046</v>
      </c>
      <c r="H145" s="139"/>
      <c r="I145" s="141"/>
    </row>
    <row r="146" spans="1:9" x14ac:dyDescent="0.25">
      <c r="A146" s="394" t="s">
        <v>341</v>
      </c>
      <c r="B146" s="394"/>
      <c r="C146" s="394"/>
      <c r="D146" s="394"/>
      <c r="E146" s="394"/>
      <c r="F146" s="394"/>
      <c r="G146" s="141">
        <v>154239.03</v>
      </c>
      <c r="H146" s="139"/>
      <c r="I146" s="141"/>
    </row>
    <row r="147" spans="1:9" ht="16.5" thickBot="1" x14ac:dyDescent="0.3">
      <c r="A147" s="204" t="s">
        <v>126</v>
      </c>
      <c r="B147" s="139"/>
      <c r="C147" s="139"/>
      <c r="D147" s="139"/>
      <c r="E147" s="139"/>
      <c r="F147" s="139"/>
      <c r="G147" s="137">
        <f>SUM(G144:G146)</f>
        <v>4642937.38</v>
      </c>
      <c r="H147" s="204"/>
      <c r="I147" s="170"/>
    </row>
    <row r="148" spans="1:9" ht="16.5" thickTop="1" x14ac:dyDescent="0.25">
      <c r="A148" s="204"/>
      <c r="B148" s="139"/>
      <c r="C148" s="139"/>
      <c r="D148" s="139"/>
      <c r="E148" s="139"/>
      <c r="F148" s="139"/>
      <c r="G148" s="147"/>
      <c r="H148" s="139"/>
      <c r="I148" s="139"/>
    </row>
    <row r="149" spans="1:9" x14ac:dyDescent="0.25">
      <c r="A149" s="393" t="s">
        <v>340</v>
      </c>
      <c r="B149" s="393"/>
      <c r="C149" s="393"/>
      <c r="D149" s="393"/>
      <c r="E149" s="393"/>
      <c r="F149" s="393"/>
      <c r="G149" s="393"/>
      <c r="H149" s="393"/>
      <c r="I149" s="393"/>
    </row>
    <row r="150" spans="1:9" ht="64.5" customHeight="1" x14ac:dyDescent="0.25">
      <c r="A150" s="394" t="s">
        <v>492</v>
      </c>
      <c r="B150" s="394"/>
      <c r="C150" s="394"/>
      <c r="D150" s="394"/>
      <c r="E150" s="394"/>
      <c r="F150" s="394"/>
      <c r="G150" s="394"/>
      <c r="H150" s="394"/>
      <c r="I150" s="394"/>
    </row>
    <row r="151" spans="1:9" x14ac:dyDescent="0.25">
      <c r="A151" s="207"/>
      <c r="B151" s="139"/>
      <c r="C151" s="139"/>
      <c r="D151" s="139"/>
      <c r="E151" s="139"/>
      <c r="F151" s="139"/>
      <c r="G151" s="147"/>
      <c r="H151" s="139"/>
      <c r="I151" s="139"/>
    </row>
    <row r="152" spans="1:9" x14ac:dyDescent="0.25">
      <c r="A152" s="204" t="s">
        <v>339</v>
      </c>
      <c r="B152" s="139"/>
      <c r="C152" s="204"/>
      <c r="D152" s="139"/>
      <c r="E152" s="139"/>
      <c r="F152" s="139"/>
      <c r="G152" s="208">
        <v>2024</v>
      </c>
      <c r="H152" s="145"/>
      <c r="I152" s="145"/>
    </row>
    <row r="153" spans="1:9" x14ac:dyDescent="0.25">
      <c r="A153" s="393" t="s">
        <v>338</v>
      </c>
      <c r="B153" s="393"/>
      <c r="C153" s="393"/>
      <c r="D153" s="393"/>
      <c r="E153" s="139"/>
      <c r="F153" s="204" t="s">
        <v>337</v>
      </c>
      <c r="G153" s="147"/>
      <c r="H153" s="139"/>
      <c r="I153" s="139"/>
    </row>
    <row r="154" spans="1:9" x14ac:dyDescent="0.25">
      <c r="A154" s="394" t="s">
        <v>336</v>
      </c>
      <c r="B154" s="394"/>
      <c r="C154" s="394"/>
      <c r="D154" s="394"/>
      <c r="E154" s="394"/>
      <c r="F154" s="207"/>
      <c r="G154" s="141">
        <v>491549.68</v>
      </c>
      <c r="H154" s="139"/>
      <c r="I154" s="141"/>
    </row>
    <row r="155" spans="1:9" x14ac:dyDescent="0.25">
      <c r="A155" s="394" t="s">
        <v>335</v>
      </c>
      <c r="B155" s="394"/>
      <c r="C155" s="394"/>
      <c r="D155" s="394"/>
      <c r="E155" s="394"/>
      <c r="F155" s="139"/>
      <c r="G155" s="206">
        <v>132244.89000000001</v>
      </c>
      <c r="H155" s="139"/>
      <c r="I155" s="206"/>
    </row>
    <row r="156" spans="1:9" x14ac:dyDescent="0.25">
      <c r="A156" s="394" t="s">
        <v>334</v>
      </c>
      <c r="B156" s="394"/>
      <c r="C156" s="394"/>
      <c r="D156" s="394"/>
      <c r="E156" s="394"/>
      <c r="F156" s="139"/>
      <c r="G156" s="141">
        <v>5352.26</v>
      </c>
      <c r="H156" s="139"/>
      <c r="I156" s="141"/>
    </row>
    <row r="157" spans="1:9" x14ac:dyDescent="0.25">
      <c r="A157" s="394" t="s">
        <v>333</v>
      </c>
      <c r="B157" s="394"/>
      <c r="C157" s="394"/>
      <c r="D157" s="394"/>
      <c r="E157" s="394"/>
      <c r="F157" s="139"/>
      <c r="G157" s="141">
        <v>15079.78</v>
      </c>
      <c r="H157" s="139"/>
      <c r="I157" s="141"/>
    </row>
    <row r="158" spans="1:9" ht="16.5" thickBot="1" x14ac:dyDescent="0.3">
      <c r="A158" s="204" t="s">
        <v>126</v>
      </c>
      <c r="B158" s="139"/>
      <c r="C158" s="139"/>
      <c r="D158" s="139"/>
      <c r="E158" s="139"/>
      <c r="F158" s="139"/>
      <c r="G158" s="137">
        <f>SUM(G154:G157)</f>
        <v>644226.6100000001</v>
      </c>
      <c r="H158" s="204"/>
      <c r="I158" s="170"/>
    </row>
    <row r="159" spans="1:9" ht="16.5" thickTop="1" x14ac:dyDescent="0.25">
      <c r="A159" s="204"/>
      <c r="B159" s="139"/>
      <c r="C159" s="139"/>
      <c r="D159" s="139"/>
      <c r="E159" s="139"/>
      <c r="F159" s="139"/>
      <c r="G159" s="170"/>
      <c r="H159" s="204"/>
      <c r="I159" s="170"/>
    </row>
    <row r="160" spans="1:9" x14ac:dyDescent="0.25">
      <c r="A160" s="393" t="s">
        <v>332</v>
      </c>
      <c r="B160" s="393"/>
      <c r="C160" s="393"/>
      <c r="D160" s="393"/>
      <c r="E160" s="393"/>
      <c r="F160" s="393"/>
      <c r="G160" s="393"/>
      <c r="H160" s="393"/>
      <c r="I160" s="393"/>
    </row>
    <row r="161" spans="1:9" x14ac:dyDescent="0.25">
      <c r="A161" s="204"/>
      <c r="B161" s="139"/>
      <c r="C161" s="139"/>
      <c r="D161" s="139"/>
      <c r="E161" s="139"/>
      <c r="F161" s="139"/>
      <c r="G161" s="147"/>
      <c r="H161" s="139"/>
      <c r="I161" s="139"/>
    </row>
    <row r="162" spans="1:9" ht="37.5" customHeight="1" x14ac:dyDescent="0.25">
      <c r="A162" s="394" t="s">
        <v>494</v>
      </c>
      <c r="B162" s="394"/>
      <c r="C162" s="394"/>
      <c r="D162" s="394"/>
      <c r="E162" s="394"/>
      <c r="F162" s="394"/>
      <c r="G162" s="394"/>
      <c r="H162" s="394"/>
      <c r="I162" s="394"/>
    </row>
    <row r="163" spans="1:9" x14ac:dyDescent="0.25">
      <c r="A163" s="205"/>
      <c r="B163" s="139"/>
      <c r="C163" s="139"/>
      <c r="D163" s="139"/>
      <c r="E163" s="139"/>
      <c r="F163" s="139"/>
      <c r="G163" s="147"/>
      <c r="H163" s="139"/>
      <c r="I163" s="139"/>
    </row>
    <row r="164" spans="1:9" x14ac:dyDescent="0.25">
      <c r="A164" s="204" t="s">
        <v>331</v>
      </c>
      <c r="B164" s="139"/>
      <c r="C164" s="139"/>
      <c r="D164" s="139"/>
      <c r="E164" s="139"/>
      <c r="F164" s="139"/>
      <c r="G164" s="202">
        <v>2024</v>
      </c>
      <c r="H164" s="203"/>
      <c r="I164" s="202"/>
    </row>
    <row r="165" spans="1:9" x14ac:dyDescent="0.25">
      <c r="A165" s="394" t="s">
        <v>330</v>
      </c>
      <c r="B165" s="394"/>
      <c r="C165" s="394"/>
      <c r="D165" s="394"/>
      <c r="E165" s="394"/>
      <c r="F165" s="139"/>
      <c r="G165" s="141">
        <f>+I176</f>
        <v>1553118150.6100001</v>
      </c>
      <c r="H165" s="141"/>
      <c r="I165" s="141"/>
    </row>
    <row r="166" spans="1:9" x14ac:dyDescent="0.25">
      <c r="A166" s="394" t="s">
        <v>329</v>
      </c>
      <c r="B166" s="394"/>
      <c r="C166" s="394"/>
      <c r="D166" s="394"/>
      <c r="E166" s="394"/>
      <c r="F166" s="139"/>
      <c r="G166" s="141">
        <f>-I181</f>
        <v>-425663692.92000002</v>
      </c>
      <c r="H166" s="141"/>
      <c r="I166" s="141"/>
    </row>
    <row r="167" spans="1:9" ht="16.5" thickBot="1" x14ac:dyDescent="0.3">
      <c r="A167" s="393" t="s">
        <v>328</v>
      </c>
      <c r="B167" s="393"/>
      <c r="C167" s="393"/>
      <c r="D167" s="393"/>
      <c r="E167" s="393"/>
      <c r="F167" s="139"/>
      <c r="G167" s="137">
        <f>SUM(G165:G166)</f>
        <v>1127454457.6900001</v>
      </c>
      <c r="H167" s="200"/>
      <c r="I167" s="170"/>
    </row>
    <row r="168" spans="1:9" ht="17.25" thickTop="1" thickBot="1" x14ac:dyDescent="0.3">
      <c r="A168" s="139"/>
      <c r="B168" s="139"/>
      <c r="C168" s="139"/>
      <c r="D168" s="139"/>
      <c r="E168" s="139"/>
      <c r="F168" s="139"/>
      <c r="G168" s="147"/>
      <c r="H168" s="139"/>
      <c r="I168" s="139"/>
    </row>
    <row r="169" spans="1:9" ht="45.75" thickBot="1" x14ac:dyDescent="0.3">
      <c r="A169" s="229"/>
      <c r="B169" s="230" t="s">
        <v>327</v>
      </c>
      <c r="C169" s="230" t="s">
        <v>326</v>
      </c>
      <c r="D169" s="230" t="s">
        <v>325</v>
      </c>
      <c r="E169" s="230" t="s">
        <v>324</v>
      </c>
      <c r="F169" s="230" t="s">
        <v>323</v>
      </c>
      <c r="G169" s="231" t="s">
        <v>322</v>
      </c>
      <c r="H169" s="230" t="s">
        <v>321</v>
      </c>
      <c r="I169" s="232" t="s">
        <v>133</v>
      </c>
    </row>
    <row r="170" spans="1:9" ht="22.5" customHeight="1" x14ac:dyDescent="0.25">
      <c r="A170" s="375" t="s">
        <v>320</v>
      </c>
      <c r="B170" s="381">
        <f>6256197</f>
        <v>6256197</v>
      </c>
      <c r="C170" s="381"/>
      <c r="D170" s="381">
        <v>12846909</v>
      </c>
      <c r="E170" s="381">
        <v>418452465.5</v>
      </c>
      <c r="F170" s="381">
        <v>29067022.030000001</v>
      </c>
      <c r="G170" s="381">
        <v>59934993.409999996</v>
      </c>
      <c r="H170" s="381">
        <v>894304722</v>
      </c>
      <c r="I170" s="381">
        <f>SUM(B170:H171)</f>
        <v>1420862308.9400001</v>
      </c>
    </row>
    <row r="171" spans="1:9" ht="10.5" customHeight="1" thickBot="1" x14ac:dyDescent="0.3">
      <c r="A171" s="376"/>
      <c r="B171" s="380"/>
      <c r="C171" s="380"/>
      <c r="D171" s="380"/>
      <c r="E171" s="380"/>
      <c r="F171" s="380"/>
      <c r="G171" s="380"/>
      <c r="H171" s="380"/>
      <c r="I171" s="380"/>
    </row>
    <row r="172" spans="1:9" ht="22.5" customHeight="1" thickBot="1" x14ac:dyDescent="0.3">
      <c r="A172" s="233" t="s">
        <v>319</v>
      </c>
      <c r="B172" s="235">
        <v>96413</v>
      </c>
      <c r="C172" s="235"/>
      <c r="D172" s="267">
        <f>154999.01+31000</f>
        <v>185999.01</v>
      </c>
      <c r="E172" s="235">
        <f>4212162.18+7040847.54</f>
        <v>11253009.719999999</v>
      </c>
      <c r="F172" s="235">
        <f>1728736.53+44650+16249.99+116802.3</f>
        <v>1906438.82</v>
      </c>
      <c r="G172" s="235">
        <f>33159117.74+3358000</f>
        <v>36517117.739999995</v>
      </c>
      <c r="H172" s="237">
        <f>67593956.83+1113542.4+12558436.22+6386092.52-5355164.59</f>
        <v>82296863.379999995</v>
      </c>
      <c r="I172" s="236">
        <f>+G172+H172+D172+E172+F172+B172</f>
        <v>132255841.66999999</v>
      </c>
    </row>
    <row r="173" spans="1:9" ht="22.5" customHeight="1" thickBot="1" x14ac:dyDescent="0.3">
      <c r="A173" s="233" t="s">
        <v>314</v>
      </c>
      <c r="B173" s="235"/>
      <c r="C173" s="235"/>
      <c r="D173" s="235"/>
      <c r="E173" s="235">
        <v>0</v>
      </c>
      <c r="F173" s="235"/>
      <c r="G173" s="235"/>
      <c r="H173" s="237">
        <v>0</v>
      </c>
      <c r="I173" s="236">
        <v>0</v>
      </c>
    </row>
    <row r="174" spans="1:9" ht="22.5" customHeight="1" thickBot="1" x14ac:dyDescent="0.3">
      <c r="A174" s="233" t="s">
        <v>318</v>
      </c>
      <c r="B174" s="235"/>
      <c r="C174" s="235"/>
      <c r="D174" s="235">
        <v>0</v>
      </c>
      <c r="E174" s="235">
        <v>0</v>
      </c>
      <c r="F174" s="235"/>
      <c r="G174" s="235"/>
      <c r="H174" s="235">
        <v>0</v>
      </c>
      <c r="I174" s="236">
        <f>SUM(B174:H175)</f>
        <v>0</v>
      </c>
    </row>
    <row r="175" spans="1:9" ht="22.5" customHeight="1" thickBot="1" x14ac:dyDescent="0.3">
      <c r="A175" s="233" t="s">
        <v>317</v>
      </c>
      <c r="B175" s="235"/>
      <c r="C175" s="235"/>
      <c r="D175" s="235"/>
      <c r="E175" s="235"/>
      <c r="F175" s="235"/>
      <c r="G175" s="235"/>
      <c r="H175" s="235"/>
      <c r="I175" s="236"/>
    </row>
    <row r="176" spans="1:9" ht="24.75" customHeight="1" thickBot="1" x14ac:dyDescent="0.3">
      <c r="A176" s="233" t="s">
        <v>313</v>
      </c>
      <c r="B176" s="238">
        <f>SUM(B170:B175)</f>
        <v>6352610</v>
      </c>
      <c r="C176" s="238">
        <f t="shared" ref="C176:H176" si="0">SUM(C170:C175)</f>
        <v>0</v>
      </c>
      <c r="D176" s="238">
        <f t="shared" si="0"/>
        <v>13032908.01</v>
      </c>
      <c r="E176" s="238">
        <f t="shared" si="0"/>
        <v>429705475.22000003</v>
      </c>
      <c r="F176" s="238">
        <f t="shared" si="0"/>
        <v>30973460.850000001</v>
      </c>
      <c r="G176" s="238">
        <f t="shared" si="0"/>
        <v>96452111.149999991</v>
      </c>
      <c r="H176" s="238">
        <f t="shared" si="0"/>
        <v>976601585.38</v>
      </c>
      <c r="I176" s="276">
        <f>+I170+I172-I173</f>
        <v>1553118150.6100001</v>
      </c>
    </row>
    <row r="177" spans="1:9" ht="22.5" customHeight="1" x14ac:dyDescent="0.25">
      <c r="A177" s="375" t="s">
        <v>316</v>
      </c>
      <c r="B177" s="379"/>
      <c r="C177" s="379"/>
      <c r="D177" s="379">
        <v>4321489.2300000004</v>
      </c>
      <c r="E177" s="379">
        <v>368869767.11000001</v>
      </c>
      <c r="F177" s="379">
        <v>23363440.190000001</v>
      </c>
      <c r="G177" s="379">
        <v>17254638.23</v>
      </c>
      <c r="H177" s="379"/>
      <c r="I177" s="381">
        <f>SUM(B177:H178)</f>
        <v>413809334.76000005</v>
      </c>
    </row>
    <row r="178" spans="1:9" ht="9.75" customHeight="1" thickBot="1" x14ac:dyDescent="0.3">
      <c r="A178" s="376"/>
      <c r="B178" s="380"/>
      <c r="C178" s="380"/>
      <c r="D178" s="380"/>
      <c r="E178" s="380"/>
      <c r="F178" s="380"/>
      <c r="G178" s="380"/>
      <c r="H178" s="380"/>
      <c r="I178" s="380"/>
    </row>
    <row r="179" spans="1:9" ht="22.5" customHeight="1" thickBot="1" x14ac:dyDescent="0.3">
      <c r="A179" s="239" t="s">
        <v>315</v>
      </c>
      <c r="B179" s="240"/>
      <c r="C179" s="240"/>
      <c r="D179" s="268">
        <f>8045.17+1576.56+1376.28+1291.62</f>
        <v>12289.630000000001</v>
      </c>
      <c r="E179" s="268">
        <f>2972856.73+526295.7+533251.06+532447.67</f>
        <v>4564851.16</v>
      </c>
      <c r="F179" s="268">
        <f>1462336.36+212554.51+207559.7+179352.64</f>
        <v>2061803.21</v>
      </c>
      <c r="G179" s="268">
        <f>2603776.9+590711.79+1038446.05+982479.42</f>
        <v>5215414.16</v>
      </c>
      <c r="H179" s="241"/>
      <c r="I179" s="242">
        <f>+G179+E179+F179+D179</f>
        <v>11854358.160000002</v>
      </c>
    </row>
    <row r="180" spans="1:9" ht="22.5" customHeight="1" thickBot="1" x14ac:dyDescent="0.3">
      <c r="A180" s="233" t="s">
        <v>314</v>
      </c>
      <c r="B180" s="235"/>
      <c r="C180" s="235"/>
      <c r="D180" s="234" t="s">
        <v>7</v>
      </c>
      <c r="E180" s="234"/>
      <c r="F180" s="234"/>
      <c r="G180" s="234"/>
      <c r="H180" s="235"/>
      <c r="I180" s="242"/>
    </row>
    <row r="181" spans="1:9" ht="22.5" customHeight="1" x14ac:dyDescent="0.25">
      <c r="A181" s="375" t="s">
        <v>313</v>
      </c>
      <c r="B181" s="382">
        <v>0</v>
      </c>
      <c r="C181" s="382"/>
      <c r="D181" s="382">
        <f>+D177+D179</f>
        <v>4333778.8600000003</v>
      </c>
      <c r="E181" s="382">
        <f>+E177+E179</f>
        <v>373434618.27000004</v>
      </c>
      <c r="F181" s="382">
        <f>+F177+F179</f>
        <v>25425243.400000002</v>
      </c>
      <c r="G181" s="382">
        <f>+G177+G179</f>
        <v>22470052.390000001</v>
      </c>
      <c r="H181" s="382">
        <f>+H177+H179</f>
        <v>0</v>
      </c>
      <c r="I181" s="382">
        <f>+B181+C181+D181+E181+F181+G181</f>
        <v>425663692.92000002</v>
      </c>
    </row>
    <row r="182" spans="1:9" ht="4.5" customHeight="1" thickBot="1" x14ac:dyDescent="0.3">
      <c r="A182" s="376"/>
      <c r="B182" s="383"/>
      <c r="C182" s="383"/>
      <c r="D182" s="383"/>
      <c r="E182" s="383"/>
      <c r="F182" s="383"/>
      <c r="G182" s="383"/>
      <c r="H182" s="383"/>
      <c r="I182" s="383"/>
    </row>
    <row r="183" spans="1:9" ht="22.5" customHeight="1" x14ac:dyDescent="0.25">
      <c r="A183" s="375" t="s">
        <v>312</v>
      </c>
      <c r="B183" s="377">
        <f>+B176-B181</f>
        <v>6352610</v>
      </c>
      <c r="C183" s="377"/>
      <c r="D183" s="377">
        <f>+D176-D181</f>
        <v>8699129.1499999985</v>
      </c>
      <c r="E183" s="377">
        <f>+E176-E177-E179</f>
        <v>56270856.950000018</v>
      </c>
      <c r="F183" s="377">
        <f>+F176-F177-F179</f>
        <v>5548217.4500000002</v>
      </c>
      <c r="G183" s="377">
        <f>+G176-G177-G179</f>
        <v>73982058.75999999</v>
      </c>
      <c r="H183" s="377">
        <f>+H176-H177-H179</f>
        <v>976601585.38</v>
      </c>
      <c r="I183" s="377">
        <f>+I176-I181</f>
        <v>1127454457.6900001</v>
      </c>
    </row>
    <row r="184" spans="1:9" ht="4.5" customHeight="1" thickBot="1" x14ac:dyDescent="0.3">
      <c r="A184" s="376"/>
      <c r="B184" s="378"/>
      <c r="C184" s="378"/>
      <c r="D184" s="378"/>
      <c r="E184" s="378"/>
      <c r="F184" s="378"/>
      <c r="G184" s="378"/>
      <c r="H184" s="378"/>
      <c r="I184" s="378"/>
    </row>
    <row r="185" spans="1:9" ht="22.5" customHeight="1" x14ac:dyDescent="0.25">
      <c r="A185" s="198"/>
      <c r="B185" s="198"/>
      <c r="C185" s="198"/>
      <c r="D185" s="198"/>
      <c r="E185" s="198"/>
      <c r="F185" s="198"/>
      <c r="G185" s="199"/>
      <c r="H185" s="198"/>
      <c r="I185" s="198"/>
    </row>
    <row r="186" spans="1:9" ht="22.5" customHeight="1" x14ac:dyDescent="0.25">
      <c r="A186" s="415" t="s">
        <v>512</v>
      </c>
      <c r="B186" s="415"/>
      <c r="C186" s="415"/>
      <c r="D186" s="415"/>
      <c r="E186" s="415"/>
      <c r="F186" s="415"/>
      <c r="G186" s="415"/>
      <c r="H186" s="415"/>
      <c r="I186" s="415"/>
    </row>
    <row r="187" spans="1:9" ht="31.5" customHeight="1" x14ac:dyDescent="0.25">
      <c r="A187" s="390" t="s">
        <v>493</v>
      </c>
      <c r="B187" s="390"/>
      <c r="C187" s="390"/>
      <c r="D187" s="390"/>
      <c r="E187" s="390"/>
      <c r="F187" s="390"/>
      <c r="G187" s="390"/>
      <c r="H187" s="390"/>
      <c r="I187" s="390"/>
    </row>
    <row r="188" spans="1:9" ht="68.25" hidden="1" customHeight="1" thickBot="1" x14ac:dyDescent="0.3">
      <c r="A188" s="197"/>
      <c r="B188" s="196"/>
      <c r="C188" s="196"/>
      <c r="D188" s="196"/>
      <c r="E188" s="196"/>
      <c r="F188" s="196"/>
      <c r="G188" s="196"/>
      <c r="H188" s="196"/>
      <c r="I188" s="196"/>
    </row>
    <row r="189" spans="1:9" ht="45.75" customHeight="1" x14ac:dyDescent="0.25">
      <c r="A189" s="412" t="s">
        <v>311</v>
      </c>
      <c r="B189" s="412"/>
      <c r="C189" s="412"/>
      <c r="D189" s="412"/>
      <c r="E189" s="412"/>
      <c r="F189" s="412"/>
      <c r="G189" s="412"/>
      <c r="H189" s="412"/>
      <c r="I189" s="412"/>
    </row>
    <row r="190" spans="1:9" ht="29.25" customHeight="1" x14ac:dyDescent="0.25">
      <c r="A190" s="195" t="s">
        <v>432</v>
      </c>
      <c r="B190" s="195"/>
      <c r="C190" s="195"/>
      <c r="D190" s="195"/>
      <c r="E190" s="195"/>
      <c r="F190" s="195"/>
      <c r="G190" s="195"/>
      <c r="H190" s="195"/>
      <c r="I190" s="195"/>
    </row>
    <row r="191" spans="1:9" ht="38.25" customHeight="1" x14ac:dyDescent="0.25">
      <c r="A191" s="384" t="s">
        <v>310</v>
      </c>
      <c r="B191" s="384"/>
      <c r="C191" s="384"/>
      <c r="D191" s="384"/>
      <c r="E191" s="384"/>
      <c r="F191" s="384"/>
      <c r="G191" s="384"/>
      <c r="H191" s="384"/>
      <c r="I191" s="384"/>
    </row>
    <row r="192" spans="1:9" ht="61.5" customHeight="1" x14ac:dyDescent="0.25">
      <c r="A192" s="389" t="s">
        <v>309</v>
      </c>
      <c r="B192" s="389"/>
      <c r="C192" s="389"/>
      <c r="D192" s="389"/>
      <c r="E192" s="389"/>
      <c r="F192" s="389"/>
      <c r="G192" s="389"/>
      <c r="H192" s="389"/>
      <c r="I192" s="389"/>
    </row>
    <row r="193" spans="1:9" x14ac:dyDescent="0.25">
      <c r="A193" s="168"/>
      <c r="B193" s="168"/>
      <c r="C193" s="168"/>
      <c r="D193" s="168"/>
      <c r="E193" s="168"/>
      <c r="F193" s="168"/>
      <c r="G193" s="168"/>
      <c r="H193" s="168"/>
      <c r="I193" s="168"/>
    </row>
    <row r="194" spans="1:9" x14ac:dyDescent="0.25">
      <c r="A194" s="390"/>
      <c r="B194" s="390"/>
      <c r="C194" s="390"/>
      <c r="D194" s="390"/>
      <c r="E194" s="390"/>
      <c r="F194" s="390"/>
      <c r="G194" s="390"/>
      <c r="H194" s="390"/>
      <c r="I194" s="390"/>
    </row>
    <row r="195" spans="1:9" x14ac:dyDescent="0.25">
      <c r="A195" s="194" t="s">
        <v>308</v>
      </c>
      <c r="B195" s="194"/>
      <c r="C195" s="194"/>
      <c r="D195" s="140"/>
      <c r="E195" s="140"/>
      <c r="F195" s="140"/>
      <c r="G195" s="140"/>
      <c r="H195" s="140"/>
      <c r="I195" s="140"/>
    </row>
    <row r="196" spans="1:9" x14ac:dyDescent="0.25">
      <c r="A196" s="193"/>
      <c r="B196" s="193"/>
      <c r="C196" s="193"/>
      <c r="D196" s="140"/>
      <c r="E196" s="140"/>
      <c r="F196" s="140"/>
      <c r="G196" s="140"/>
      <c r="H196" s="140"/>
      <c r="I196" s="140"/>
    </row>
    <row r="197" spans="1:9" ht="31.5" x14ac:dyDescent="0.25">
      <c r="A197" s="392" t="s">
        <v>307</v>
      </c>
      <c r="B197" s="392"/>
      <c r="C197" s="392"/>
      <c r="D197" s="392"/>
      <c r="E197" s="392"/>
      <c r="F197" s="392"/>
      <c r="G197" s="392" t="s">
        <v>306</v>
      </c>
      <c r="H197" s="392"/>
      <c r="I197" s="145" t="s">
        <v>305</v>
      </c>
    </row>
    <row r="198" spans="1:9" x14ac:dyDescent="0.25">
      <c r="A198" s="185"/>
      <c r="B198" s="185"/>
      <c r="C198" s="145"/>
      <c r="D198" s="140"/>
      <c r="E198" s="140"/>
      <c r="F198" s="140"/>
      <c r="G198" s="140"/>
      <c r="H198" s="140"/>
      <c r="I198" s="140"/>
    </row>
    <row r="199" spans="1:9" ht="24.95" customHeight="1" x14ac:dyDescent="0.25">
      <c r="A199" s="192" t="s">
        <v>289</v>
      </c>
      <c r="B199" s="192"/>
      <c r="C199" s="188"/>
      <c r="D199" s="190"/>
      <c r="E199" s="190"/>
      <c r="F199" s="386" t="s">
        <v>304</v>
      </c>
      <c r="G199" s="386"/>
      <c r="H199" s="386"/>
      <c r="I199" s="188">
        <v>11757019.49</v>
      </c>
    </row>
    <row r="200" spans="1:9" ht="24.95" customHeight="1" x14ac:dyDescent="0.25">
      <c r="A200" s="192" t="s">
        <v>289</v>
      </c>
      <c r="B200" s="192"/>
      <c r="C200" s="188"/>
      <c r="D200" s="190"/>
      <c r="E200" s="190"/>
      <c r="F200" s="386" t="s">
        <v>303</v>
      </c>
      <c r="G200" s="386"/>
      <c r="H200" s="386"/>
      <c r="I200" s="188">
        <v>5828367.1699999999</v>
      </c>
    </row>
    <row r="201" spans="1:9" ht="24.95" customHeight="1" x14ac:dyDescent="0.25">
      <c r="A201" s="192" t="s">
        <v>289</v>
      </c>
      <c r="B201" s="192"/>
      <c r="C201" s="188"/>
      <c r="D201" s="190"/>
      <c r="E201" s="190"/>
      <c r="F201" s="386" t="s">
        <v>302</v>
      </c>
      <c r="G201" s="386"/>
      <c r="H201" s="386"/>
      <c r="I201" s="188">
        <v>8092281.96</v>
      </c>
    </row>
    <row r="202" spans="1:9" ht="24.95" customHeight="1" x14ac:dyDescent="0.25">
      <c r="A202" s="192" t="s">
        <v>301</v>
      </c>
      <c r="B202" s="192"/>
      <c r="C202" s="188"/>
      <c r="D202" s="190"/>
      <c r="E202" s="190"/>
      <c r="F202" s="386" t="s">
        <v>300</v>
      </c>
      <c r="G202" s="386"/>
      <c r="H202" s="386"/>
      <c r="I202" s="188">
        <v>20999215.75</v>
      </c>
    </row>
    <row r="203" spans="1:9" ht="24.95" customHeight="1" x14ac:dyDescent="0.25">
      <c r="A203" s="192" t="s">
        <v>299</v>
      </c>
      <c r="B203" s="192"/>
      <c r="C203" s="188"/>
      <c r="D203" s="190"/>
      <c r="E203" s="190"/>
      <c r="F203" s="386" t="s">
        <v>298</v>
      </c>
      <c r="G203" s="386"/>
      <c r="H203" s="386"/>
      <c r="I203" s="188">
        <v>12838881.960000001</v>
      </c>
    </row>
    <row r="204" spans="1:9" ht="31.5" customHeight="1" x14ac:dyDescent="0.25">
      <c r="A204" s="386" t="s">
        <v>297</v>
      </c>
      <c r="B204" s="386"/>
      <c r="C204" s="386"/>
      <c r="D204" s="386"/>
      <c r="E204" s="191"/>
      <c r="F204" s="386" t="s">
        <v>296</v>
      </c>
      <c r="G204" s="386"/>
      <c r="H204" s="386"/>
      <c r="I204" s="188">
        <v>57623641.869999997</v>
      </c>
    </row>
    <row r="205" spans="1:9" ht="31.5" customHeight="1" x14ac:dyDescent="0.25">
      <c r="A205" s="192" t="s">
        <v>289</v>
      </c>
      <c r="B205" s="192"/>
      <c r="C205" s="188"/>
      <c r="D205" s="190"/>
      <c r="E205" s="190"/>
      <c r="F205" s="386" t="s">
        <v>295</v>
      </c>
      <c r="G205" s="386"/>
      <c r="H205" s="386"/>
      <c r="I205" s="188">
        <v>96577033.079999998</v>
      </c>
    </row>
    <row r="206" spans="1:9" ht="24.95" customHeight="1" x14ac:dyDescent="0.25">
      <c r="A206" s="192" t="s">
        <v>294</v>
      </c>
      <c r="B206" s="192"/>
      <c r="C206" s="188"/>
      <c r="D206" s="190"/>
      <c r="E206" s="190"/>
      <c r="F206" s="386" t="s">
        <v>293</v>
      </c>
      <c r="G206" s="386"/>
      <c r="H206" s="386"/>
      <c r="I206" s="188">
        <v>10865713.82</v>
      </c>
    </row>
    <row r="207" spans="1:9" ht="24.95" customHeight="1" x14ac:dyDescent="0.25">
      <c r="A207" s="386" t="s">
        <v>291</v>
      </c>
      <c r="B207" s="386"/>
      <c r="C207" s="386"/>
      <c r="D207" s="386"/>
      <c r="E207" s="191"/>
      <c r="F207" s="386" t="s">
        <v>292</v>
      </c>
      <c r="G207" s="386"/>
      <c r="H207" s="386"/>
      <c r="I207" s="188">
        <v>13577876.369999999</v>
      </c>
    </row>
    <row r="208" spans="1:9" ht="24.95" customHeight="1" x14ac:dyDescent="0.25">
      <c r="A208" s="386" t="s">
        <v>291</v>
      </c>
      <c r="B208" s="386"/>
      <c r="C208" s="386"/>
      <c r="D208" s="386"/>
      <c r="E208" s="191"/>
      <c r="F208" s="386" t="s">
        <v>290</v>
      </c>
      <c r="G208" s="386"/>
      <c r="H208" s="386"/>
      <c r="I208" s="188">
        <v>58218534.380000003</v>
      </c>
    </row>
    <row r="209" spans="1:9" ht="24.95" customHeight="1" x14ac:dyDescent="0.25">
      <c r="A209" s="386" t="s">
        <v>289</v>
      </c>
      <c r="B209" s="386"/>
      <c r="C209" s="386"/>
      <c r="D209" s="386"/>
      <c r="E209" s="191"/>
      <c r="F209" s="386" t="s">
        <v>288</v>
      </c>
      <c r="G209" s="386"/>
      <c r="H209" s="386"/>
      <c r="I209" s="188">
        <v>24215154.120000001</v>
      </c>
    </row>
    <row r="210" spans="1:9" ht="24.95" customHeight="1" x14ac:dyDescent="0.25">
      <c r="A210" s="192" t="s">
        <v>263</v>
      </c>
      <c r="B210" s="192"/>
      <c r="C210" s="188"/>
      <c r="D210" s="190"/>
      <c r="E210" s="190"/>
      <c r="F210" s="386" t="s">
        <v>287</v>
      </c>
      <c r="G210" s="386"/>
      <c r="H210" s="386"/>
      <c r="I210" s="188">
        <v>8641745.6099999994</v>
      </c>
    </row>
    <row r="211" spans="1:9" ht="24.95" customHeight="1" x14ac:dyDescent="0.25">
      <c r="A211" s="192" t="s">
        <v>286</v>
      </c>
      <c r="B211" s="192"/>
      <c r="C211" s="188"/>
      <c r="D211" s="190"/>
      <c r="E211" s="190"/>
      <c r="F211" s="386" t="s">
        <v>285</v>
      </c>
      <c r="G211" s="386"/>
      <c r="H211" s="386"/>
      <c r="I211" s="188">
        <v>12721068.91</v>
      </c>
    </row>
    <row r="212" spans="1:9" ht="24.95" customHeight="1" x14ac:dyDescent="0.25">
      <c r="A212" s="192" t="s">
        <v>284</v>
      </c>
      <c r="B212" s="192"/>
      <c r="C212" s="188"/>
      <c r="D212" s="190"/>
      <c r="E212" s="190"/>
      <c r="F212" s="386" t="s">
        <v>283</v>
      </c>
      <c r="G212" s="386"/>
      <c r="H212" s="386"/>
      <c r="I212" s="188">
        <v>40690028.899999999</v>
      </c>
    </row>
    <row r="213" spans="1:9" ht="24.95" customHeight="1" x14ac:dyDescent="0.25">
      <c r="A213" s="192" t="s">
        <v>282</v>
      </c>
      <c r="B213" s="192"/>
      <c r="C213" s="188"/>
      <c r="D213" s="190"/>
      <c r="E213" s="190"/>
      <c r="F213" s="386" t="s">
        <v>281</v>
      </c>
      <c r="G213" s="386"/>
      <c r="H213" s="386"/>
      <c r="I213" s="188">
        <v>19245435.039999999</v>
      </c>
    </row>
    <row r="214" spans="1:9" ht="24.95" customHeight="1" x14ac:dyDescent="0.25">
      <c r="A214" s="192" t="s">
        <v>275</v>
      </c>
      <c r="B214" s="192"/>
      <c r="C214" s="188"/>
      <c r="D214" s="190"/>
      <c r="E214" s="190"/>
      <c r="F214" s="386" t="s">
        <v>280</v>
      </c>
      <c r="G214" s="386"/>
      <c r="H214" s="386"/>
      <c r="I214" s="188">
        <v>7386767.1900000004</v>
      </c>
    </row>
    <row r="215" spans="1:9" ht="24.95" customHeight="1" x14ac:dyDescent="0.25">
      <c r="A215" s="192" t="s">
        <v>279</v>
      </c>
      <c r="B215" s="192"/>
      <c r="C215" s="188"/>
      <c r="D215" s="190"/>
      <c r="E215" s="190"/>
      <c r="F215" s="386" t="s">
        <v>278</v>
      </c>
      <c r="G215" s="386"/>
      <c r="H215" s="386"/>
      <c r="I215" s="188">
        <v>5226366.29</v>
      </c>
    </row>
    <row r="216" spans="1:9" ht="24.95" customHeight="1" x14ac:dyDescent="0.25">
      <c r="A216" s="192" t="s">
        <v>277</v>
      </c>
      <c r="B216" s="192"/>
      <c r="C216" s="188"/>
      <c r="D216" s="190"/>
      <c r="E216" s="190"/>
      <c r="F216" s="386" t="s">
        <v>276</v>
      </c>
      <c r="G216" s="386"/>
      <c r="H216" s="386"/>
      <c r="I216" s="188">
        <v>8486841.2300000004</v>
      </c>
    </row>
    <row r="217" spans="1:9" ht="24.95" customHeight="1" x14ac:dyDescent="0.25">
      <c r="A217" s="192" t="s">
        <v>275</v>
      </c>
      <c r="B217" s="192"/>
      <c r="C217" s="188"/>
      <c r="D217" s="190"/>
      <c r="E217" s="190"/>
      <c r="F217" s="386" t="s">
        <v>274</v>
      </c>
      <c r="G217" s="386"/>
      <c r="H217" s="386"/>
      <c r="I217" s="188">
        <v>10041499.390000001</v>
      </c>
    </row>
    <row r="218" spans="1:9" ht="24.95" customHeight="1" x14ac:dyDescent="0.25">
      <c r="A218" s="192" t="s">
        <v>273</v>
      </c>
      <c r="B218" s="192"/>
      <c r="C218" s="188"/>
      <c r="D218" s="190"/>
      <c r="E218" s="190"/>
      <c r="F218" s="386" t="s">
        <v>272</v>
      </c>
      <c r="G218" s="386"/>
      <c r="H218" s="386"/>
      <c r="I218" s="188">
        <v>4046903.25</v>
      </c>
    </row>
    <row r="219" spans="1:9" ht="24.95" customHeight="1" x14ac:dyDescent="0.25">
      <c r="A219" s="192" t="s">
        <v>271</v>
      </c>
      <c r="B219" s="192"/>
      <c r="C219" s="188"/>
      <c r="D219" s="190"/>
      <c r="E219" s="190"/>
      <c r="F219" s="386" t="s">
        <v>270</v>
      </c>
      <c r="G219" s="386"/>
      <c r="H219" s="386"/>
      <c r="I219" s="188">
        <v>19029468.02</v>
      </c>
    </row>
    <row r="220" spans="1:9" ht="24.95" customHeight="1" x14ac:dyDescent="0.25">
      <c r="A220" s="192" t="s">
        <v>269</v>
      </c>
      <c r="B220" s="191"/>
      <c r="C220" s="188"/>
      <c r="D220" s="190"/>
      <c r="E220" s="190"/>
      <c r="F220" s="386" t="s">
        <v>268</v>
      </c>
      <c r="G220" s="386"/>
      <c r="H220" s="386"/>
      <c r="I220" s="188">
        <v>3190859.29</v>
      </c>
    </row>
    <row r="221" spans="1:9" ht="24.95" customHeight="1" x14ac:dyDescent="0.25">
      <c r="A221" s="192" t="s">
        <v>267</v>
      </c>
      <c r="B221" s="192"/>
      <c r="C221" s="188"/>
      <c r="D221" s="190"/>
      <c r="E221" s="190"/>
      <c r="F221" s="386" t="s">
        <v>266</v>
      </c>
      <c r="G221" s="386"/>
      <c r="H221" s="386"/>
      <c r="I221" s="188">
        <v>5618876.2400000002</v>
      </c>
    </row>
    <row r="222" spans="1:9" ht="24.95" customHeight="1" x14ac:dyDescent="0.25">
      <c r="A222" s="192" t="s">
        <v>265</v>
      </c>
      <c r="B222" s="192"/>
      <c r="C222" s="188"/>
      <c r="D222" s="190"/>
      <c r="E222" s="190"/>
      <c r="F222" s="386" t="s">
        <v>264</v>
      </c>
      <c r="G222" s="386"/>
      <c r="H222" s="386"/>
      <c r="I222" s="188">
        <v>7992745.4400000004</v>
      </c>
    </row>
    <row r="223" spans="1:9" ht="24.95" customHeight="1" x14ac:dyDescent="0.25">
      <c r="A223" s="192" t="s">
        <v>263</v>
      </c>
      <c r="B223" s="192"/>
      <c r="C223" s="188"/>
      <c r="D223" s="190"/>
      <c r="E223" s="190"/>
      <c r="F223" s="386" t="s">
        <v>262</v>
      </c>
      <c r="G223" s="386"/>
      <c r="H223" s="386"/>
      <c r="I223" s="188">
        <v>2249215.9</v>
      </c>
    </row>
    <row r="224" spans="1:9" ht="24.95" customHeight="1" x14ac:dyDescent="0.25">
      <c r="A224" s="192" t="s">
        <v>261</v>
      </c>
      <c r="B224" s="192"/>
      <c r="C224" s="188"/>
      <c r="D224" s="190"/>
      <c r="E224" s="190"/>
      <c r="F224" s="386" t="s">
        <v>260</v>
      </c>
      <c r="G224" s="386"/>
      <c r="H224" s="386"/>
      <c r="I224" s="188">
        <v>14495076.26</v>
      </c>
    </row>
    <row r="225" spans="1:9" ht="24.95" customHeight="1" x14ac:dyDescent="0.25">
      <c r="A225" s="192" t="s">
        <v>259</v>
      </c>
      <c r="B225" s="192"/>
      <c r="C225" s="188"/>
      <c r="D225" s="190"/>
      <c r="E225" s="190"/>
      <c r="F225" s="386" t="s">
        <v>258</v>
      </c>
      <c r="G225" s="386"/>
      <c r="H225" s="386"/>
      <c r="I225" s="188">
        <v>24203532.77</v>
      </c>
    </row>
    <row r="226" spans="1:9" ht="24.95" customHeight="1" x14ac:dyDescent="0.25">
      <c r="A226" s="192" t="s">
        <v>257</v>
      </c>
      <c r="B226" s="192"/>
      <c r="C226" s="188"/>
      <c r="D226" s="190"/>
      <c r="E226" s="190"/>
      <c r="F226" s="386" t="s">
        <v>256</v>
      </c>
      <c r="G226" s="386"/>
      <c r="H226" s="386"/>
      <c r="I226" s="188">
        <v>29067721.600000001</v>
      </c>
    </row>
    <row r="227" spans="1:9" ht="24.95" customHeight="1" x14ac:dyDescent="0.25">
      <c r="A227" s="192" t="s">
        <v>255</v>
      </c>
      <c r="B227" s="192"/>
      <c r="C227" s="188"/>
      <c r="D227" s="190"/>
      <c r="E227" s="190"/>
      <c r="F227" s="386" t="s">
        <v>254</v>
      </c>
      <c r="G227" s="386"/>
      <c r="H227" s="386"/>
      <c r="I227" s="188">
        <v>5609981.8399999999</v>
      </c>
    </row>
    <row r="228" spans="1:9" ht="24.95" customHeight="1" x14ac:dyDescent="0.25">
      <c r="A228" s="192" t="s">
        <v>253</v>
      </c>
      <c r="B228" s="192"/>
      <c r="C228" s="188"/>
      <c r="D228" s="190"/>
      <c r="E228" s="190"/>
      <c r="F228" s="386" t="s">
        <v>252</v>
      </c>
      <c r="G228" s="386"/>
      <c r="H228" s="386"/>
      <c r="I228" s="188">
        <v>11677424.48</v>
      </c>
    </row>
    <row r="229" spans="1:9" ht="24.95" customHeight="1" x14ac:dyDescent="0.25">
      <c r="A229" s="192" t="s">
        <v>251</v>
      </c>
      <c r="B229" s="192"/>
      <c r="C229" s="188"/>
      <c r="D229" s="190"/>
      <c r="E229" s="190"/>
      <c r="F229" s="386" t="s">
        <v>250</v>
      </c>
      <c r="G229" s="386"/>
      <c r="H229" s="386"/>
      <c r="I229" s="188">
        <v>9325443.1999999993</v>
      </c>
    </row>
    <row r="230" spans="1:9" ht="24.95" customHeight="1" x14ac:dyDescent="0.25">
      <c r="A230" s="386" t="s">
        <v>249</v>
      </c>
      <c r="B230" s="386"/>
      <c r="C230" s="386"/>
      <c r="D230" s="386"/>
      <c r="E230" s="191"/>
      <c r="F230" s="387" t="s">
        <v>248</v>
      </c>
      <c r="G230" s="387"/>
      <c r="H230" s="387"/>
      <c r="I230" s="188">
        <v>2205656.7400000002</v>
      </c>
    </row>
    <row r="231" spans="1:9" ht="24.95" customHeight="1" x14ac:dyDescent="0.25">
      <c r="A231" s="386" t="s">
        <v>245</v>
      </c>
      <c r="B231" s="386"/>
      <c r="C231" s="386"/>
      <c r="D231" s="386"/>
      <c r="E231" s="191"/>
      <c r="F231" s="386" t="s">
        <v>247</v>
      </c>
      <c r="G231" s="386"/>
      <c r="H231" s="386"/>
      <c r="I231" s="188">
        <v>1319627.26</v>
      </c>
    </row>
    <row r="232" spans="1:9" ht="24.95" customHeight="1" x14ac:dyDescent="0.25">
      <c r="A232" s="386" t="s">
        <v>245</v>
      </c>
      <c r="B232" s="386"/>
      <c r="C232" s="386"/>
      <c r="D232" s="386"/>
      <c r="E232" s="191"/>
      <c r="F232" s="386" t="s">
        <v>246</v>
      </c>
      <c r="G232" s="386"/>
      <c r="H232" s="386"/>
      <c r="I232" s="188">
        <v>1413918.87</v>
      </c>
    </row>
    <row r="233" spans="1:9" ht="24.95" customHeight="1" x14ac:dyDescent="0.25">
      <c r="A233" s="386" t="s">
        <v>245</v>
      </c>
      <c r="B233" s="386"/>
      <c r="C233" s="386"/>
      <c r="D233" s="386"/>
      <c r="E233" s="191"/>
      <c r="F233" s="386" t="s">
        <v>244</v>
      </c>
      <c r="G233" s="386"/>
      <c r="H233" s="386"/>
      <c r="I233" s="188">
        <v>2593971.69</v>
      </c>
    </row>
    <row r="234" spans="1:9" ht="24.95" customHeight="1" x14ac:dyDescent="0.25">
      <c r="A234" s="192" t="s">
        <v>243</v>
      </c>
      <c r="B234" s="192"/>
      <c r="C234" s="188"/>
      <c r="D234" s="190"/>
      <c r="E234" s="190"/>
      <c r="F234" s="386" t="s">
        <v>242</v>
      </c>
      <c r="G234" s="386"/>
      <c r="H234" s="386"/>
      <c r="I234" s="188">
        <v>4187896.6</v>
      </c>
    </row>
    <row r="235" spans="1:9" ht="24.95" customHeight="1" x14ac:dyDescent="0.25">
      <c r="A235" s="192" t="s">
        <v>241</v>
      </c>
      <c r="B235" s="192"/>
      <c r="C235" s="188"/>
      <c r="D235" s="190"/>
      <c r="E235" s="190"/>
      <c r="F235" s="386" t="s">
        <v>240</v>
      </c>
      <c r="G235" s="386"/>
      <c r="H235" s="386"/>
      <c r="I235" s="188">
        <v>9449841.0999999996</v>
      </c>
    </row>
    <row r="236" spans="1:9" ht="24.95" customHeight="1" x14ac:dyDescent="0.25">
      <c r="A236" s="192" t="s">
        <v>239</v>
      </c>
      <c r="B236" s="192"/>
      <c r="C236" s="188"/>
      <c r="D236" s="190"/>
      <c r="E236" s="190"/>
      <c r="F236" s="386" t="s">
        <v>238</v>
      </c>
      <c r="G236" s="386"/>
      <c r="H236" s="386"/>
      <c r="I236" s="188">
        <v>8244399.7000000002</v>
      </c>
    </row>
    <row r="237" spans="1:9" ht="24.95" customHeight="1" x14ac:dyDescent="0.25">
      <c r="A237" s="192" t="s">
        <v>237</v>
      </c>
      <c r="B237" s="192"/>
      <c r="C237" s="188"/>
      <c r="D237" s="190"/>
      <c r="E237" s="190"/>
      <c r="F237" s="386" t="s">
        <v>236</v>
      </c>
      <c r="G237" s="386"/>
      <c r="H237" s="386"/>
      <c r="I237" s="188">
        <v>6095120.4800000004</v>
      </c>
    </row>
    <row r="238" spans="1:9" ht="32.25" customHeight="1" x14ac:dyDescent="0.25">
      <c r="A238" s="192" t="s">
        <v>235</v>
      </c>
      <c r="B238" s="192"/>
      <c r="C238" s="188"/>
      <c r="D238" s="190"/>
      <c r="E238" s="190"/>
      <c r="F238" s="386" t="s">
        <v>234</v>
      </c>
      <c r="G238" s="386"/>
      <c r="H238" s="386"/>
      <c r="I238" s="188">
        <v>12901406.26</v>
      </c>
    </row>
    <row r="239" spans="1:9" ht="24.95" customHeight="1" x14ac:dyDescent="0.25">
      <c r="A239" s="192" t="s">
        <v>202</v>
      </c>
      <c r="B239" s="192"/>
      <c r="C239" s="188"/>
      <c r="D239" s="190"/>
      <c r="E239" s="190"/>
      <c r="F239" s="386" t="s">
        <v>233</v>
      </c>
      <c r="G239" s="386"/>
      <c r="H239" s="386"/>
      <c r="I239" s="188">
        <v>13395127.26</v>
      </c>
    </row>
    <row r="240" spans="1:9" ht="24.95" customHeight="1" x14ac:dyDescent="0.25">
      <c r="A240" s="192" t="s">
        <v>232</v>
      </c>
      <c r="B240" s="192"/>
      <c r="C240" s="188"/>
      <c r="D240" s="190"/>
      <c r="E240" s="190"/>
      <c r="F240" s="386" t="s">
        <v>231</v>
      </c>
      <c r="G240" s="386"/>
      <c r="H240" s="386"/>
      <c r="I240" s="188">
        <v>30779157.239999998</v>
      </c>
    </row>
    <row r="241" spans="1:9" ht="24.95" customHeight="1" x14ac:dyDescent="0.25">
      <c r="A241" s="192" t="s">
        <v>230</v>
      </c>
      <c r="B241" s="192"/>
      <c r="C241" s="188"/>
      <c r="D241" s="190"/>
      <c r="E241" s="190"/>
      <c r="F241" s="386" t="s">
        <v>229</v>
      </c>
      <c r="G241" s="386"/>
      <c r="H241" s="386"/>
      <c r="I241" s="188">
        <v>12210719.119999999</v>
      </c>
    </row>
    <row r="242" spans="1:9" ht="24.95" customHeight="1" x14ac:dyDescent="0.25">
      <c r="A242" s="192" t="s">
        <v>228</v>
      </c>
      <c r="B242" s="192"/>
      <c r="C242" s="188"/>
      <c r="D242" s="190"/>
      <c r="E242" s="190"/>
      <c r="F242" s="386" t="s">
        <v>227</v>
      </c>
      <c r="G242" s="386"/>
      <c r="H242" s="386"/>
      <c r="I242" s="188">
        <v>1985119.68</v>
      </c>
    </row>
    <row r="243" spans="1:9" ht="24.95" customHeight="1" x14ac:dyDescent="0.25">
      <c r="A243" s="192" t="s">
        <v>226</v>
      </c>
      <c r="B243" s="192"/>
      <c r="C243" s="188"/>
      <c r="D243" s="190"/>
      <c r="E243" s="190"/>
      <c r="F243" s="386" t="s">
        <v>225</v>
      </c>
      <c r="G243" s="386"/>
      <c r="H243" s="386"/>
      <c r="I243" s="188">
        <v>2680086.7999999998</v>
      </c>
    </row>
    <row r="244" spans="1:9" ht="24.95" customHeight="1" x14ac:dyDescent="0.25">
      <c r="A244" s="192" t="s">
        <v>224</v>
      </c>
      <c r="B244" s="192"/>
      <c r="C244" s="188"/>
      <c r="D244" s="190"/>
      <c r="E244" s="190"/>
      <c r="F244" s="386" t="s">
        <v>223</v>
      </c>
      <c r="G244" s="386"/>
      <c r="H244" s="386"/>
      <c r="I244" s="188">
        <v>4414958.68</v>
      </c>
    </row>
    <row r="245" spans="1:9" ht="24.95" customHeight="1" x14ac:dyDescent="0.25">
      <c r="A245" s="192" t="s">
        <v>222</v>
      </c>
      <c r="B245" s="192"/>
      <c r="C245" s="188"/>
      <c r="D245" s="190"/>
      <c r="E245" s="190"/>
      <c r="F245" s="386" t="s">
        <v>221</v>
      </c>
      <c r="G245" s="386"/>
      <c r="H245" s="386"/>
      <c r="I245" s="188">
        <v>19956177.039999999</v>
      </c>
    </row>
    <row r="246" spans="1:9" ht="24.95" customHeight="1" x14ac:dyDescent="0.25">
      <c r="A246" s="192" t="s">
        <v>220</v>
      </c>
      <c r="B246" s="192"/>
      <c r="C246" s="188"/>
      <c r="D246" s="190"/>
      <c r="E246" s="190"/>
      <c r="F246" s="386" t="s">
        <v>219</v>
      </c>
      <c r="G246" s="386"/>
      <c r="H246" s="386"/>
      <c r="I246" s="188">
        <v>11089143.970000001</v>
      </c>
    </row>
    <row r="247" spans="1:9" ht="24.95" customHeight="1" x14ac:dyDescent="0.25">
      <c r="A247" s="192" t="s">
        <v>218</v>
      </c>
      <c r="B247" s="192"/>
      <c r="C247" s="188"/>
      <c r="D247" s="190"/>
      <c r="E247" s="190"/>
      <c r="F247" s="386" t="s">
        <v>217</v>
      </c>
      <c r="G247" s="386"/>
      <c r="H247" s="386"/>
      <c r="I247" s="188">
        <v>18251915.879999999</v>
      </c>
    </row>
    <row r="248" spans="1:9" ht="24.95" customHeight="1" x14ac:dyDescent="0.25">
      <c r="A248" s="192" t="s">
        <v>216</v>
      </c>
      <c r="B248" s="192"/>
      <c r="C248" s="188"/>
      <c r="D248" s="190"/>
      <c r="E248" s="190"/>
      <c r="F248" s="386" t="s">
        <v>215</v>
      </c>
      <c r="G248" s="386"/>
      <c r="H248" s="386"/>
      <c r="I248" s="188">
        <v>7421704.79</v>
      </c>
    </row>
    <row r="249" spans="1:9" ht="24.95" customHeight="1" x14ac:dyDescent="0.25">
      <c r="A249" s="192" t="s">
        <v>214</v>
      </c>
      <c r="B249" s="192"/>
      <c r="C249" s="188"/>
      <c r="D249" s="190"/>
      <c r="E249" s="190"/>
      <c r="F249" s="386" t="s">
        <v>213</v>
      </c>
      <c r="G249" s="386"/>
      <c r="H249" s="386"/>
      <c r="I249" s="188">
        <v>7222118.9699999997</v>
      </c>
    </row>
    <row r="250" spans="1:9" ht="24.95" customHeight="1" x14ac:dyDescent="0.25">
      <c r="A250" s="192" t="s">
        <v>212</v>
      </c>
      <c r="B250" s="192"/>
      <c r="C250" s="188"/>
      <c r="D250" s="190"/>
      <c r="E250" s="190"/>
      <c r="F250" s="386" t="s">
        <v>211</v>
      </c>
      <c r="G250" s="386"/>
      <c r="H250" s="386"/>
      <c r="I250" s="188">
        <v>8544442.3300000001</v>
      </c>
    </row>
    <row r="251" spans="1:9" ht="24.95" customHeight="1" x14ac:dyDescent="0.25">
      <c r="A251" s="192" t="s">
        <v>210</v>
      </c>
      <c r="B251" s="192"/>
      <c r="C251" s="188"/>
      <c r="D251" s="190"/>
      <c r="E251" s="190"/>
      <c r="F251" s="386" t="s">
        <v>209</v>
      </c>
      <c r="G251" s="386"/>
      <c r="H251" s="386"/>
      <c r="I251" s="188">
        <v>19068608.809999999</v>
      </c>
    </row>
    <row r="252" spans="1:9" ht="24.95" customHeight="1" x14ac:dyDescent="0.25">
      <c r="A252" s="192" t="s">
        <v>208</v>
      </c>
      <c r="B252" s="192"/>
      <c r="C252" s="188"/>
      <c r="D252" s="190"/>
      <c r="E252" s="190"/>
      <c r="F252" s="386" t="s">
        <v>207</v>
      </c>
      <c r="G252" s="386"/>
      <c r="H252" s="386"/>
      <c r="I252" s="188">
        <v>47085940.590000004</v>
      </c>
    </row>
    <row r="253" spans="1:9" ht="24.95" customHeight="1" x14ac:dyDescent="0.25">
      <c r="A253" s="192" t="s">
        <v>206</v>
      </c>
      <c r="B253" s="188"/>
      <c r="C253" s="190"/>
      <c r="D253" s="191"/>
      <c r="E253" s="190"/>
      <c r="F253" s="386" t="s">
        <v>205</v>
      </c>
      <c r="G253" s="386"/>
      <c r="H253" s="386"/>
      <c r="I253" s="188">
        <v>74232627.049999997</v>
      </c>
    </row>
    <row r="254" spans="1:9" ht="24.95" customHeight="1" x14ac:dyDescent="0.25">
      <c r="A254" s="192" t="s">
        <v>204</v>
      </c>
      <c r="B254" s="188"/>
      <c r="C254" s="190"/>
      <c r="D254" s="191"/>
      <c r="E254" s="190"/>
      <c r="F254" s="386" t="s">
        <v>203</v>
      </c>
      <c r="G254" s="386"/>
      <c r="H254" s="386"/>
      <c r="I254" s="188">
        <v>20579207.829999998</v>
      </c>
    </row>
    <row r="255" spans="1:9" ht="24.95" customHeight="1" x14ac:dyDescent="0.25">
      <c r="A255" s="192" t="s">
        <v>202</v>
      </c>
      <c r="B255" s="188"/>
      <c r="C255" s="190"/>
      <c r="D255" s="191"/>
      <c r="E255" s="190"/>
      <c r="F255" s="189" t="s">
        <v>201</v>
      </c>
      <c r="G255" s="189"/>
      <c r="H255" s="189"/>
      <c r="I255" s="188">
        <v>7496495.2599999998</v>
      </c>
    </row>
    <row r="256" spans="1:9" ht="24.95" customHeight="1" x14ac:dyDescent="0.25">
      <c r="A256" s="192" t="s">
        <v>200</v>
      </c>
      <c r="B256" s="188"/>
      <c r="C256" s="190"/>
      <c r="D256" s="191"/>
      <c r="E256" s="190"/>
      <c r="F256" s="386" t="s">
        <v>199</v>
      </c>
      <c r="G256" s="386"/>
      <c r="H256" s="386"/>
      <c r="I256" s="188">
        <v>15333194.09</v>
      </c>
    </row>
    <row r="257" spans="1:9" ht="24.95" customHeight="1" x14ac:dyDescent="0.25">
      <c r="A257" s="192" t="s">
        <v>198</v>
      </c>
      <c r="B257" s="188"/>
      <c r="C257" s="190"/>
      <c r="D257" s="191"/>
      <c r="E257" s="190"/>
      <c r="F257" s="189" t="s">
        <v>197</v>
      </c>
      <c r="G257" s="189"/>
      <c r="H257" s="189"/>
      <c r="I257" s="188">
        <v>15480160.83</v>
      </c>
    </row>
    <row r="258" spans="1:9" ht="24.95" customHeight="1" x14ac:dyDescent="0.25">
      <c r="A258" s="192" t="s">
        <v>435</v>
      </c>
      <c r="B258" s="188"/>
      <c r="C258" s="190"/>
      <c r="D258" s="191"/>
      <c r="E258" s="190"/>
      <c r="F258" s="192" t="s">
        <v>434</v>
      </c>
      <c r="G258" s="188"/>
      <c r="H258" s="190"/>
      <c r="I258" s="188">
        <v>10919421.16</v>
      </c>
    </row>
    <row r="259" spans="1:9" ht="24.95" customHeight="1" x14ac:dyDescent="0.25">
      <c r="A259" s="192" t="s">
        <v>441</v>
      </c>
      <c r="B259" s="188"/>
      <c r="C259" s="190"/>
      <c r="D259" s="191"/>
      <c r="E259" s="190"/>
      <c r="F259" s="192" t="s">
        <v>444</v>
      </c>
      <c r="G259" s="188"/>
      <c r="H259" s="190"/>
      <c r="I259" s="188">
        <v>4171715.86</v>
      </c>
    </row>
    <row r="260" spans="1:9" ht="24.95" customHeight="1" x14ac:dyDescent="0.25">
      <c r="A260" s="192" t="s">
        <v>442</v>
      </c>
      <c r="B260" s="188"/>
      <c r="C260" s="190"/>
      <c r="D260" s="191"/>
      <c r="E260" s="190"/>
      <c r="F260" s="192" t="s">
        <v>443</v>
      </c>
      <c r="G260" s="188"/>
      <c r="H260" s="190"/>
      <c r="I260" s="188">
        <v>2504552.9300000002</v>
      </c>
    </row>
    <row r="261" spans="1:9" ht="24.95" customHeight="1" x14ac:dyDescent="0.25">
      <c r="A261" s="192" t="s">
        <v>495</v>
      </c>
      <c r="B261" s="188"/>
      <c r="C261" s="190"/>
      <c r="D261" s="191"/>
      <c r="E261" s="190"/>
      <c r="F261" s="192" t="s">
        <v>496</v>
      </c>
      <c r="G261" s="188"/>
      <c r="H261" s="190"/>
      <c r="I261" s="188">
        <v>3826429.69</v>
      </c>
    </row>
    <row r="262" spans="1:9" ht="18.75" thickBot="1" x14ac:dyDescent="0.3">
      <c r="A262" s="187"/>
      <c r="B262" s="185"/>
      <c r="C262" s="186"/>
      <c r="D262" s="140"/>
      <c r="E262" s="140"/>
      <c r="F262" s="140"/>
      <c r="G262" s="392" t="s">
        <v>126</v>
      </c>
      <c r="H262" s="392"/>
      <c r="I262" s="184">
        <f>SUM(I199:I261)</f>
        <v>976601585.38000023</v>
      </c>
    </row>
    <row r="263" spans="1:9" ht="16.5" thickTop="1" x14ac:dyDescent="0.25">
      <c r="A263" s="140"/>
      <c r="B263" s="140"/>
      <c r="C263" s="140"/>
      <c r="D263" s="140"/>
      <c r="E263" s="140"/>
      <c r="F263" s="140"/>
      <c r="G263" s="140"/>
      <c r="H263" s="140"/>
      <c r="I263" s="140"/>
    </row>
    <row r="264" spans="1:9" x14ac:dyDescent="0.25">
      <c r="A264" s="140"/>
      <c r="B264" s="140"/>
      <c r="C264" s="140"/>
      <c r="D264" s="140"/>
      <c r="E264" s="140"/>
      <c r="F264" s="140"/>
      <c r="G264" s="140"/>
      <c r="H264" s="140"/>
      <c r="I264" s="140"/>
    </row>
    <row r="265" spans="1:9" x14ac:dyDescent="0.25">
      <c r="A265" s="390" t="s">
        <v>196</v>
      </c>
      <c r="B265" s="390"/>
      <c r="C265" s="390"/>
      <c r="D265" s="390"/>
      <c r="E265" s="146"/>
      <c r="F265" s="146"/>
      <c r="G265" s="183"/>
      <c r="H265" s="146"/>
      <c r="I265" s="146"/>
    </row>
    <row r="266" spans="1:9" x14ac:dyDescent="0.25">
      <c r="A266" s="139"/>
      <c r="B266" s="139"/>
      <c r="C266" s="139"/>
      <c r="D266" s="139"/>
      <c r="E266" s="139"/>
      <c r="F266" s="139"/>
      <c r="G266" s="147"/>
      <c r="H266" s="139"/>
      <c r="I266" s="139"/>
    </row>
    <row r="267" spans="1:9" ht="31.5" customHeight="1" x14ac:dyDescent="0.25">
      <c r="A267" s="391" t="s">
        <v>497</v>
      </c>
      <c r="B267" s="391"/>
      <c r="C267" s="391"/>
      <c r="D267" s="391"/>
      <c r="E267" s="391"/>
      <c r="F267" s="391"/>
      <c r="G267" s="391"/>
      <c r="H267" s="391"/>
      <c r="I267" s="391"/>
    </row>
    <row r="268" spans="1:9" x14ac:dyDescent="0.25">
      <c r="A268" s="390" t="s">
        <v>195</v>
      </c>
      <c r="B268" s="390"/>
      <c r="C268" s="390"/>
      <c r="D268" s="390"/>
      <c r="E268" s="390"/>
      <c r="F268" s="390"/>
      <c r="G268" s="145">
        <v>2024</v>
      </c>
      <c r="H268" s="145"/>
      <c r="I268" s="145"/>
    </row>
    <row r="269" spans="1:9" ht="15.75" customHeight="1" x14ac:dyDescent="0.25">
      <c r="A269" s="385" t="s">
        <v>194</v>
      </c>
      <c r="B269" s="385"/>
      <c r="C269" s="385"/>
      <c r="D269" s="164"/>
      <c r="E269" s="164"/>
      <c r="F269" s="164"/>
      <c r="G269" s="178">
        <v>209640.16</v>
      </c>
      <c r="H269" s="164"/>
      <c r="I269" s="178"/>
    </row>
    <row r="270" spans="1:9" ht="16.5" thickBot="1" x14ac:dyDescent="0.3">
      <c r="A270" s="146" t="s">
        <v>126</v>
      </c>
      <c r="B270" s="146"/>
      <c r="C270" s="146"/>
      <c r="D270" s="146"/>
      <c r="E270" s="146"/>
      <c r="F270" s="146"/>
      <c r="G270" s="179">
        <f>SUM(G269:G269)</f>
        <v>209640.16</v>
      </c>
      <c r="H270" s="183"/>
      <c r="I270" s="182"/>
    </row>
    <row r="271" spans="1:9" ht="16.5" thickTop="1" x14ac:dyDescent="0.25">
      <c r="A271" s="146"/>
      <c r="B271" s="146"/>
      <c r="C271" s="146"/>
      <c r="D271" s="146"/>
      <c r="E271" s="146"/>
      <c r="F271" s="146"/>
      <c r="G271" s="182"/>
      <c r="H271" s="183"/>
      <c r="I271" s="182"/>
    </row>
    <row r="272" spans="1:9" ht="15.75" customHeight="1" thickBot="1" x14ac:dyDescent="0.3">
      <c r="A272" s="385" t="s">
        <v>193</v>
      </c>
      <c r="B272" s="385"/>
      <c r="C272" s="385"/>
      <c r="D272" s="385"/>
      <c r="E272" s="385"/>
      <c r="F272" s="385"/>
      <c r="G272" s="181" t="s">
        <v>192</v>
      </c>
      <c r="H272" s="180"/>
      <c r="I272" s="180"/>
    </row>
    <row r="273" spans="1:10" ht="15.75" customHeight="1" x14ac:dyDescent="0.25">
      <c r="A273" s="385"/>
      <c r="B273" s="385"/>
      <c r="C273" s="385"/>
      <c r="D273" s="385"/>
      <c r="E273" s="385"/>
      <c r="F273" s="385"/>
      <c r="G273" s="178"/>
      <c r="H273" s="164"/>
      <c r="I273" s="164"/>
    </row>
    <row r="274" spans="1:10" ht="15.75" customHeight="1" x14ac:dyDescent="0.25">
      <c r="A274" s="245" t="s">
        <v>498</v>
      </c>
      <c r="B274" s="150"/>
      <c r="C274" s="144"/>
      <c r="D274" s="144"/>
      <c r="E274" s="144"/>
      <c r="F274" s="144"/>
      <c r="G274" s="246">
        <v>7800</v>
      </c>
      <c r="H274" s="164"/>
      <c r="I274" s="164"/>
    </row>
    <row r="275" spans="1:10" ht="15.75" customHeight="1" x14ac:dyDescent="0.25">
      <c r="A275" s="245" t="s">
        <v>499</v>
      </c>
      <c r="B275" s="150"/>
      <c r="C275" s="144"/>
      <c r="D275" s="144"/>
      <c r="E275" s="144"/>
      <c r="F275" s="144"/>
      <c r="G275" s="246">
        <v>18880</v>
      </c>
      <c r="H275" s="164"/>
      <c r="I275" s="164"/>
    </row>
    <row r="276" spans="1:10" ht="15.75" customHeight="1" x14ac:dyDescent="0.25">
      <c r="A276" s="245" t="s">
        <v>500</v>
      </c>
      <c r="B276" s="150"/>
      <c r="C276" s="144"/>
      <c r="D276" s="144"/>
      <c r="E276" s="144"/>
      <c r="F276" s="144"/>
      <c r="G276" s="246">
        <v>7800</v>
      </c>
      <c r="H276" s="164"/>
      <c r="I276" s="164"/>
    </row>
    <row r="277" spans="1:10" ht="15.75" customHeight="1" x14ac:dyDescent="0.25">
      <c r="A277" s="245" t="s">
        <v>501</v>
      </c>
      <c r="B277" s="150"/>
      <c r="C277" s="144"/>
      <c r="D277" s="144"/>
      <c r="E277" s="144"/>
      <c r="F277" s="144"/>
      <c r="G277" s="246">
        <v>35611.730000000003</v>
      </c>
      <c r="H277" s="164"/>
      <c r="I277" s="164"/>
    </row>
    <row r="278" spans="1:10" ht="15.75" customHeight="1" x14ac:dyDescent="0.25">
      <c r="A278" s="245" t="s">
        <v>502</v>
      </c>
      <c r="B278" s="150"/>
      <c r="C278" s="144"/>
      <c r="D278" s="144"/>
      <c r="E278" s="144"/>
      <c r="F278" s="144"/>
      <c r="G278" s="246">
        <v>33320</v>
      </c>
      <c r="H278" s="164"/>
      <c r="I278" s="164"/>
    </row>
    <row r="279" spans="1:10" ht="15.75" customHeight="1" x14ac:dyDescent="0.25">
      <c r="A279" s="245" t="s">
        <v>503</v>
      </c>
      <c r="B279" s="150"/>
      <c r="C279" s="144"/>
      <c r="D279" s="144"/>
      <c r="E279" s="144"/>
      <c r="F279" s="144"/>
      <c r="G279" s="246">
        <v>10584</v>
      </c>
      <c r="H279" s="164"/>
      <c r="I279" s="164"/>
    </row>
    <row r="280" spans="1:10" ht="15.75" customHeight="1" x14ac:dyDescent="0.25">
      <c r="A280" s="245" t="s">
        <v>437</v>
      </c>
      <c r="B280" s="150"/>
      <c r="C280" s="144"/>
      <c r="D280" s="144"/>
      <c r="E280" s="144"/>
      <c r="F280" s="144"/>
      <c r="G280" s="246">
        <v>62697.33</v>
      </c>
      <c r="H280" s="164"/>
      <c r="I280" s="164"/>
    </row>
    <row r="281" spans="1:10" ht="15.75" customHeight="1" x14ac:dyDescent="0.25">
      <c r="A281" s="245" t="s">
        <v>191</v>
      </c>
      <c r="B281" s="150"/>
      <c r="C281" s="144"/>
      <c r="D281" s="144"/>
      <c r="E281" s="144"/>
      <c r="F281" s="144"/>
      <c r="G281" s="246">
        <v>32947.199999999997</v>
      </c>
      <c r="H281" s="164"/>
      <c r="I281" s="164"/>
    </row>
    <row r="282" spans="1:10" ht="15.75" customHeight="1" thickBot="1" x14ac:dyDescent="0.3">
      <c r="A282" s="144"/>
      <c r="B282" s="144"/>
      <c r="C282" s="144"/>
      <c r="D282" s="144"/>
      <c r="E282" s="144"/>
      <c r="F282" s="144"/>
      <c r="G282" s="179">
        <f>SUM(G274:G281)</f>
        <v>209640.26</v>
      </c>
      <c r="H282" s="164"/>
      <c r="I282" s="164"/>
    </row>
    <row r="283" spans="1:10" ht="15.75" customHeight="1" thickTop="1" x14ac:dyDescent="0.25">
      <c r="A283" s="243"/>
      <c r="B283" s="243"/>
      <c r="C283" s="243"/>
      <c r="D283" s="243"/>
      <c r="E283" s="243"/>
      <c r="F283" s="243"/>
      <c r="G283" s="244"/>
      <c r="H283" s="164"/>
      <c r="I283" s="164"/>
    </row>
    <row r="284" spans="1:10" ht="21" customHeight="1" x14ac:dyDescent="0.25">
      <c r="A284" s="144" t="s">
        <v>190</v>
      </c>
      <c r="B284" s="144"/>
      <c r="C284" s="144"/>
      <c r="D284" s="144"/>
      <c r="E284" s="144"/>
      <c r="F284" s="144"/>
      <c r="G284" s="177"/>
      <c r="H284" s="164"/>
      <c r="I284" s="176"/>
      <c r="J284" s="167"/>
    </row>
    <row r="285" spans="1:10" ht="32.25" customHeight="1" x14ac:dyDescent="0.25">
      <c r="A285" s="390" t="s">
        <v>189</v>
      </c>
      <c r="B285" s="390"/>
      <c r="C285" s="390"/>
      <c r="D285" s="390"/>
      <c r="E285" s="390"/>
      <c r="F285" s="139"/>
      <c r="G285" s="147"/>
      <c r="H285" s="139"/>
      <c r="I285" s="139"/>
    </row>
    <row r="286" spans="1:10" ht="33.75" customHeight="1" x14ac:dyDescent="0.25">
      <c r="A286" s="385" t="s">
        <v>504</v>
      </c>
      <c r="B286" s="385"/>
      <c r="C286" s="385"/>
      <c r="D286" s="385"/>
      <c r="E286" s="385"/>
      <c r="F286" s="385"/>
      <c r="G286" s="385"/>
      <c r="H286" s="385"/>
      <c r="I286" s="385"/>
    </row>
    <row r="287" spans="1:10" ht="22.5" customHeight="1" x14ac:dyDescent="0.25">
      <c r="A287" s="390" t="s">
        <v>188</v>
      </c>
      <c r="B287" s="391"/>
      <c r="C287" s="391"/>
      <c r="D287" s="391"/>
      <c r="E287" s="391"/>
      <c r="F287" s="391"/>
      <c r="G287" s="145">
        <v>2024</v>
      </c>
      <c r="H287" s="145"/>
      <c r="I287" s="145"/>
    </row>
    <row r="288" spans="1:10" ht="18" customHeight="1" x14ac:dyDescent="0.25">
      <c r="A288" s="385" t="s">
        <v>187</v>
      </c>
      <c r="B288" s="385"/>
      <c r="C288" s="385"/>
      <c r="D288" s="385"/>
      <c r="E288" s="385"/>
      <c r="F288" s="385"/>
      <c r="G288" s="141">
        <v>36252735.32</v>
      </c>
      <c r="H288" s="139"/>
      <c r="I288" s="141"/>
    </row>
    <row r="289" spans="1:11" ht="18" customHeight="1" x14ac:dyDescent="0.25">
      <c r="A289" s="144" t="s">
        <v>426</v>
      </c>
      <c r="B289" s="144"/>
      <c r="C289" s="144"/>
      <c r="D289" s="144"/>
      <c r="E289" s="144"/>
      <c r="F289" s="144"/>
      <c r="G289" s="141">
        <v>10939075.66</v>
      </c>
      <c r="H289" s="139"/>
      <c r="I289" s="141"/>
    </row>
    <row r="290" spans="1:11" ht="18" customHeight="1" x14ac:dyDescent="0.25">
      <c r="A290" s="385" t="s">
        <v>186</v>
      </c>
      <c r="B290" s="385"/>
      <c r="C290" s="385"/>
      <c r="D290" s="385"/>
      <c r="E290" s="385"/>
      <c r="F290" s="385"/>
      <c r="G290" s="141">
        <v>44028986.600000001</v>
      </c>
      <c r="H290" s="139"/>
      <c r="I290" s="141"/>
    </row>
    <row r="291" spans="1:11" ht="18" customHeight="1" x14ac:dyDescent="0.25">
      <c r="A291" s="385" t="s">
        <v>185</v>
      </c>
      <c r="B291" s="385"/>
      <c r="C291" s="385"/>
      <c r="D291" s="385"/>
      <c r="E291" s="385"/>
      <c r="F291" s="385"/>
      <c r="G291" s="141">
        <v>1858106.83</v>
      </c>
      <c r="H291" s="139"/>
      <c r="I291" s="141"/>
    </row>
    <row r="292" spans="1:11" ht="18" customHeight="1" x14ac:dyDescent="0.25">
      <c r="A292" s="385" t="s">
        <v>184</v>
      </c>
      <c r="B292" s="385"/>
      <c r="C292" s="385"/>
      <c r="D292" s="385"/>
      <c r="E292" s="385"/>
      <c r="F292" s="385"/>
      <c r="G292" s="141">
        <v>1301393.3600000001</v>
      </c>
      <c r="H292" s="139"/>
      <c r="I292" s="141"/>
    </row>
    <row r="293" spans="1:11" ht="18" customHeight="1" x14ac:dyDescent="0.25">
      <c r="A293" s="385" t="s">
        <v>183</v>
      </c>
      <c r="B293" s="385"/>
      <c r="C293" s="385"/>
      <c r="D293" s="385"/>
      <c r="E293" s="385"/>
      <c r="F293" s="385"/>
      <c r="G293" s="141">
        <v>464635.84</v>
      </c>
      <c r="H293" s="139"/>
      <c r="I293" s="141"/>
    </row>
    <row r="294" spans="1:11" ht="18" customHeight="1" x14ac:dyDescent="0.25">
      <c r="A294" s="385" t="s">
        <v>182</v>
      </c>
      <c r="B294" s="385"/>
      <c r="C294" s="385"/>
      <c r="D294" s="385"/>
      <c r="E294" s="385"/>
      <c r="F294" s="385"/>
      <c r="G294" s="141">
        <v>8607850.9600000009</v>
      </c>
      <c r="H294" s="139"/>
      <c r="I294" s="141"/>
    </row>
    <row r="295" spans="1:11" ht="18" customHeight="1" x14ac:dyDescent="0.25">
      <c r="A295" s="385" t="s">
        <v>181</v>
      </c>
      <c r="B295" s="385"/>
      <c r="C295" s="385"/>
      <c r="D295" s="385"/>
      <c r="E295" s="385"/>
      <c r="F295" s="385"/>
      <c r="G295" s="141">
        <v>26661913.710000001</v>
      </c>
      <c r="H295" s="139"/>
      <c r="I295" s="141"/>
    </row>
    <row r="296" spans="1:11" ht="18" customHeight="1" x14ac:dyDescent="0.25">
      <c r="A296" s="385" t="s">
        <v>180</v>
      </c>
      <c r="B296" s="385"/>
      <c r="C296" s="385"/>
      <c r="D296" s="385"/>
      <c r="E296" s="385"/>
      <c r="F296" s="385"/>
      <c r="G296" s="141">
        <v>607787.73</v>
      </c>
      <c r="H296" s="139"/>
      <c r="I296" s="141"/>
    </row>
    <row r="297" spans="1:11" ht="18" customHeight="1" x14ac:dyDescent="0.25">
      <c r="A297" s="385" t="s">
        <v>179</v>
      </c>
      <c r="B297" s="391"/>
      <c r="C297" s="391"/>
      <c r="D297" s="391"/>
      <c r="E297" s="391"/>
      <c r="F297" s="391"/>
      <c r="G297" s="141">
        <v>2330438.87</v>
      </c>
      <c r="H297" s="139"/>
      <c r="I297" s="141"/>
    </row>
    <row r="298" spans="1:11" ht="18" customHeight="1" x14ac:dyDescent="0.25">
      <c r="A298" s="173" t="s">
        <v>178</v>
      </c>
      <c r="B298" s="175"/>
      <c r="C298" s="148"/>
      <c r="D298" s="148"/>
      <c r="E298" s="148"/>
      <c r="F298" s="148"/>
      <c r="G298" s="141">
        <v>2846.72</v>
      </c>
      <c r="H298" s="139"/>
      <c r="I298" s="141"/>
    </row>
    <row r="299" spans="1:11" ht="18" customHeight="1" x14ac:dyDescent="0.25">
      <c r="A299" s="173" t="s">
        <v>429</v>
      </c>
      <c r="B299" s="175"/>
      <c r="C299" s="148"/>
      <c r="D299" s="148"/>
      <c r="E299" s="148"/>
      <c r="F299" s="148"/>
      <c r="G299" s="141">
        <v>23818.67</v>
      </c>
      <c r="H299" s="139"/>
      <c r="I299" s="141"/>
    </row>
    <row r="300" spans="1:11" ht="27.75" customHeight="1" thickBot="1" x14ac:dyDescent="0.3">
      <c r="A300" s="390" t="s">
        <v>177</v>
      </c>
      <c r="B300" s="390"/>
      <c r="C300" s="390"/>
      <c r="D300" s="390"/>
      <c r="E300" s="390"/>
      <c r="F300" s="390"/>
      <c r="G300" s="165">
        <f>SUM(G288:G299)</f>
        <v>133079590.27000004</v>
      </c>
      <c r="H300" s="139"/>
      <c r="I300" s="170"/>
      <c r="K300" s="167"/>
    </row>
    <row r="301" spans="1:11" ht="16.5" thickTop="1" x14ac:dyDescent="0.25">
      <c r="A301" s="139"/>
      <c r="B301" s="139"/>
      <c r="C301" s="139"/>
      <c r="D301" s="139"/>
      <c r="E301" s="139"/>
      <c r="F301" s="139"/>
      <c r="G301" s="147"/>
      <c r="H301" s="139"/>
      <c r="I301" s="139"/>
    </row>
    <row r="302" spans="1:11" x14ac:dyDescent="0.25">
      <c r="A302" s="390" t="s">
        <v>176</v>
      </c>
      <c r="B302" s="390"/>
      <c r="C302" s="390"/>
      <c r="D302" s="390"/>
      <c r="E302" s="390"/>
      <c r="F302" s="390"/>
      <c r="G302" s="147"/>
      <c r="H302" s="139"/>
      <c r="I302" s="139"/>
    </row>
    <row r="303" spans="1:11" ht="32.25" customHeight="1" x14ac:dyDescent="0.25">
      <c r="A303" s="391" t="s">
        <v>505</v>
      </c>
      <c r="B303" s="391"/>
      <c r="C303" s="391"/>
      <c r="D303" s="391"/>
      <c r="E303" s="391"/>
      <c r="F303" s="391"/>
      <c r="G303" s="391"/>
      <c r="H303" s="391"/>
      <c r="I303" s="391"/>
    </row>
    <row r="304" spans="1:11" x14ac:dyDescent="0.25">
      <c r="A304" s="148"/>
      <c r="B304" s="139"/>
      <c r="C304" s="139"/>
      <c r="D304" s="139"/>
      <c r="E304" s="139"/>
      <c r="F304" s="139"/>
      <c r="G304" s="147"/>
      <c r="H304" s="139"/>
      <c r="I304" s="139"/>
    </row>
    <row r="305" spans="1:11" x14ac:dyDescent="0.25">
      <c r="A305" s="140" t="s">
        <v>175</v>
      </c>
      <c r="B305" s="139"/>
      <c r="C305" s="139"/>
      <c r="D305" s="139"/>
      <c r="E305" s="139"/>
      <c r="F305" s="139"/>
      <c r="G305" s="145">
        <v>2024</v>
      </c>
      <c r="H305" s="145"/>
      <c r="I305" s="145"/>
    </row>
    <row r="306" spans="1:11" ht="22.5" customHeight="1" x14ac:dyDescent="0.25">
      <c r="A306" s="385" t="s">
        <v>174</v>
      </c>
      <c r="B306" s="385"/>
      <c r="C306" s="144"/>
      <c r="D306" s="86"/>
      <c r="E306" s="144"/>
      <c r="F306" s="144"/>
      <c r="G306" s="141">
        <v>1787087.38</v>
      </c>
      <c r="H306" s="142"/>
      <c r="I306" s="141"/>
    </row>
    <row r="307" spans="1:11" ht="22.5" customHeight="1" x14ac:dyDescent="0.25">
      <c r="A307" s="385" t="s">
        <v>173</v>
      </c>
      <c r="B307" s="385"/>
      <c r="C307" s="385"/>
      <c r="D307" s="174"/>
      <c r="E307" s="144"/>
      <c r="F307" s="144"/>
      <c r="G307" s="141">
        <v>4085811.32</v>
      </c>
      <c r="H307" s="142"/>
      <c r="I307" s="141"/>
    </row>
    <row r="308" spans="1:11" ht="22.5" customHeight="1" x14ac:dyDescent="0.25">
      <c r="A308" s="385" t="s">
        <v>172</v>
      </c>
      <c r="B308" s="385"/>
      <c r="C308" s="385"/>
      <c r="D308" s="144"/>
      <c r="E308" s="144"/>
      <c r="F308" s="144"/>
      <c r="G308" s="141">
        <v>2409944.42</v>
      </c>
      <c r="H308" s="142"/>
      <c r="I308" s="141"/>
    </row>
    <row r="309" spans="1:11" ht="22.5" customHeight="1" x14ac:dyDescent="0.25">
      <c r="A309" s="385" t="s">
        <v>171</v>
      </c>
      <c r="B309" s="385"/>
      <c r="C309" s="385"/>
      <c r="D309" s="385"/>
      <c r="E309" s="385"/>
      <c r="F309" s="144"/>
      <c r="G309" s="141">
        <v>1493436.8</v>
      </c>
      <c r="H309" s="142"/>
      <c r="I309" s="141"/>
    </row>
    <row r="310" spans="1:11" ht="22.5" customHeight="1" x14ac:dyDescent="0.25">
      <c r="A310" s="173" t="s">
        <v>170</v>
      </c>
      <c r="B310" s="173"/>
      <c r="C310" s="144"/>
      <c r="D310" s="172"/>
      <c r="E310" s="144"/>
      <c r="F310" s="144"/>
      <c r="G310" s="141">
        <v>786139.19</v>
      </c>
      <c r="H310" s="142"/>
      <c r="I310" s="141"/>
    </row>
    <row r="311" spans="1:11" ht="16.5" thickBot="1" x14ac:dyDescent="0.3">
      <c r="A311" s="146" t="s">
        <v>126</v>
      </c>
      <c r="B311" s="139"/>
      <c r="C311" s="139"/>
      <c r="D311" s="142"/>
      <c r="E311" s="139"/>
      <c r="F311" s="139"/>
      <c r="G311" s="155">
        <f>SUM(G306:G310)</f>
        <v>10562419.109999999</v>
      </c>
      <c r="H311" s="171"/>
      <c r="I311" s="227"/>
      <c r="J311" s="167"/>
      <c r="K311" s="167"/>
    </row>
    <row r="312" spans="1:11" ht="16.5" thickTop="1" x14ac:dyDescent="0.25">
      <c r="A312" s="146"/>
      <c r="B312" s="139"/>
      <c r="C312" s="139"/>
      <c r="D312" s="139"/>
      <c r="E312" s="139"/>
      <c r="F312" s="139"/>
      <c r="G312" s="170"/>
      <c r="H312" s="138"/>
      <c r="I312" s="170"/>
    </row>
    <row r="313" spans="1:11" ht="63" customHeight="1" x14ac:dyDescent="0.25">
      <c r="A313" s="389" t="s">
        <v>169</v>
      </c>
      <c r="B313" s="389"/>
      <c r="C313" s="389"/>
      <c r="D313" s="389"/>
      <c r="E313" s="389"/>
      <c r="F313" s="389"/>
      <c r="G313" s="389"/>
      <c r="H313" s="389"/>
      <c r="I313" s="389"/>
    </row>
    <row r="314" spans="1:11" x14ac:dyDescent="0.25">
      <c r="A314" s="146"/>
      <c r="B314" s="139"/>
      <c r="C314" s="139"/>
      <c r="D314" s="139"/>
      <c r="E314" s="139"/>
      <c r="F314" s="139"/>
      <c r="G314" s="147"/>
      <c r="H314" s="139"/>
      <c r="I314" s="139"/>
    </row>
    <row r="315" spans="1:11" x14ac:dyDescent="0.25">
      <c r="A315" s="390" t="s">
        <v>168</v>
      </c>
      <c r="B315" s="390"/>
      <c r="C315" s="390"/>
      <c r="D315" s="390"/>
      <c r="E315" s="390"/>
      <c r="F315" s="390"/>
      <c r="G315" s="147"/>
      <c r="H315" s="139"/>
      <c r="I315" s="139"/>
    </row>
    <row r="316" spans="1:11" ht="30.75" customHeight="1" x14ac:dyDescent="0.25">
      <c r="A316" s="391" t="s">
        <v>506</v>
      </c>
      <c r="B316" s="391"/>
      <c r="C316" s="391"/>
      <c r="D316" s="391"/>
      <c r="E316" s="391"/>
      <c r="F316" s="391"/>
      <c r="G316" s="391"/>
      <c r="H316" s="391"/>
      <c r="I316" s="391"/>
    </row>
    <row r="317" spans="1:11" x14ac:dyDescent="0.25">
      <c r="A317" s="148"/>
      <c r="B317" s="139"/>
      <c r="C317" s="139"/>
      <c r="D317" s="139"/>
      <c r="E317" s="139"/>
      <c r="F317" s="139"/>
      <c r="G317" s="147"/>
      <c r="H317" s="139"/>
      <c r="I317" s="139"/>
    </row>
    <row r="318" spans="1:11" x14ac:dyDescent="0.25">
      <c r="A318" s="140" t="s">
        <v>167</v>
      </c>
      <c r="B318" s="139"/>
      <c r="C318" s="139"/>
      <c r="D318" s="139"/>
      <c r="E318" s="139" t="s">
        <v>7</v>
      </c>
      <c r="F318" s="139"/>
      <c r="G318" s="145">
        <v>2024</v>
      </c>
      <c r="H318" s="145"/>
      <c r="I318" s="145"/>
    </row>
    <row r="319" spans="1:11" x14ac:dyDescent="0.25">
      <c r="A319" s="385" t="s">
        <v>42</v>
      </c>
      <c r="B319" s="385"/>
      <c r="C319" s="385"/>
      <c r="D319" s="385"/>
      <c r="E319" s="385"/>
      <c r="F319" s="385"/>
      <c r="G319" s="141">
        <v>1014524280</v>
      </c>
      <c r="H319" s="142"/>
      <c r="I319" s="141"/>
    </row>
    <row r="320" spans="1:11" ht="24" customHeight="1" x14ac:dyDescent="0.25">
      <c r="A320" s="385" t="s">
        <v>166</v>
      </c>
      <c r="B320" s="385"/>
      <c r="C320" s="385"/>
      <c r="D320" s="385"/>
      <c r="E320" s="385"/>
      <c r="F320" s="385"/>
      <c r="G320" s="141">
        <v>393949876.56</v>
      </c>
      <c r="H320" s="142"/>
      <c r="I320" s="141"/>
    </row>
    <row r="321" spans="1:9" ht="19.5" customHeight="1" x14ac:dyDescent="0.25">
      <c r="A321" s="385" t="s">
        <v>165</v>
      </c>
      <c r="B321" s="385"/>
      <c r="C321" s="385"/>
      <c r="D321" s="385"/>
      <c r="E321" s="385"/>
      <c r="F321" s="385"/>
      <c r="G321" s="141">
        <v>-765728751.52999997</v>
      </c>
      <c r="H321" s="142"/>
      <c r="I321" s="141"/>
    </row>
    <row r="322" spans="1:9" ht="19.5" customHeight="1" x14ac:dyDescent="0.25">
      <c r="A322" s="385" t="s">
        <v>164</v>
      </c>
      <c r="B322" s="385"/>
      <c r="C322" s="385"/>
      <c r="D322" s="385"/>
      <c r="E322" s="385"/>
      <c r="F322" s="385"/>
      <c r="G322" s="264">
        <v>2948179491.4499998</v>
      </c>
      <c r="H322" s="169"/>
      <c r="I322" s="156"/>
    </row>
    <row r="323" spans="1:9" ht="16.5" thickBot="1" x14ac:dyDescent="0.3">
      <c r="A323" s="390" t="s">
        <v>126</v>
      </c>
      <c r="B323" s="390"/>
      <c r="C323" s="390"/>
      <c r="D323" s="390"/>
      <c r="E323" s="390"/>
      <c r="F323" s="390"/>
      <c r="G323" s="137">
        <f>SUM(G319:G322)</f>
        <v>3590924896.4799995</v>
      </c>
      <c r="H323" s="142"/>
      <c r="I323" s="170"/>
    </row>
    <row r="324" spans="1:9" ht="16.5" thickTop="1" x14ac:dyDescent="0.25">
      <c r="A324" s="140"/>
      <c r="B324" s="140"/>
      <c r="C324" s="140"/>
      <c r="D324" s="140"/>
      <c r="E324" s="140"/>
      <c r="F324" s="140"/>
      <c r="G324" s="160"/>
      <c r="H324" s="139"/>
      <c r="I324" s="139"/>
    </row>
    <row r="325" spans="1:9" ht="17.25" customHeight="1" x14ac:dyDescent="0.25">
      <c r="A325" s="168"/>
      <c r="B325" s="168"/>
      <c r="C325" s="168"/>
      <c r="D325" s="168"/>
      <c r="E325" s="168"/>
      <c r="F325" s="168"/>
      <c r="G325" s="168"/>
      <c r="H325" s="168"/>
      <c r="I325" s="168"/>
    </row>
    <row r="326" spans="1:9" x14ac:dyDescent="0.25">
      <c r="A326" s="140"/>
      <c r="B326" s="139"/>
      <c r="C326" s="139"/>
      <c r="D326" s="139"/>
      <c r="E326" s="139"/>
      <c r="F326" s="139"/>
      <c r="G326" s="147"/>
      <c r="H326" s="139"/>
      <c r="I326" s="139"/>
    </row>
    <row r="327" spans="1:9" x14ac:dyDescent="0.25">
      <c r="A327" s="140"/>
      <c r="B327" s="139"/>
      <c r="C327" s="139"/>
      <c r="D327" s="139"/>
      <c r="E327" s="139"/>
      <c r="F327" s="139"/>
      <c r="G327" s="147"/>
      <c r="H327" s="139"/>
      <c r="I327" s="139"/>
    </row>
    <row r="328" spans="1:9" x14ac:dyDescent="0.25">
      <c r="A328" s="409" t="s">
        <v>35</v>
      </c>
      <c r="B328" s="409"/>
      <c r="C328" s="409"/>
      <c r="D328" s="409"/>
      <c r="E328" s="409"/>
      <c r="F328" s="139"/>
      <c r="G328" s="147"/>
      <c r="H328" s="139"/>
      <c r="I328" s="139"/>
    </row>
    <row r="329" spans="1:9" ht="13.5" customHeight="1" x14ac:dyDescent="0.25">
      <c r="A329" s="140"/>
      <c r="B329" s="139"/>
      <c r="C329" s="139"/>
      <c r="D329" s="139"/>
      <c r="E329" s="139"/>
      <c r="F329" s="139"/>
      <c r="G329" s="147"/>
      <c r="H329" s="139"/>
      <c r="I329" s="139"/>
    </row>
    <row r="330" spans="1:9" x14ac:dyDescent="0.25">
      <c r="A330" s="408" t="s">
        <v>163</v>
      </c>
      <c r="B330" s="408"/>
      <c r="C330" s="408"/>
      <c r="D330" s="408"/>
      <c r="E330" s="408"/>
      <c r="F330" s="139"/>
      <c r="G330" s="147"/>
      <c r="H330" s="139"/>
      <c r="I330" s="139"/>
    </row>
    <row r="331" spans="1:9" ht="54" customHeight="1" x14ac:dyDescent="0.25">
      <c r="A331" s="385" t="s">
        <v>507</v>
      </c>
      <c r="B331" s="385"/>
      <c r="C331" s="385"/>
      <c r="D331" s="385"/>
      <c r="E331" s="385"/>
      <c r="F331" s="385"/>
      <c r="G331" s="385"/>
      <c r="H331" s="385"/>
      <c r="I331" s="385"/>
    </row>
    <row r="332" spans="1:9" x14ac:dyDescent="0.25">
      <c r="A332" s="148"/>
      <c r="B332" s="139"/>
      <c r="C332" s="139"/>
      <c r="D332" s="139"/>
      <c r="E332" s="139"/>
      <c r="F332" s="139"/>
      <c r="G332" s="147"/>
      <c r="H332" s="139"/>
      <c r="I332" s="139"/>
    </row>
    <row r="333" spans="1:9" x14ac:dyDescent="0.25">
      <c r="A333" s="390" t="s">
        <v>112</v>
      </c>
      <c r="B333" s="390"/>
      <c r="C333" s="390"/>
      <c r="D333" s="390"/>
      <c r="E333" s="390"/>
      <c r="F333" s="390"/>
      <c r="G333" s="145">
        <v>2024</v>
      </c>
      <c r="H333" s="145"/>
      <c r="I333" s="145"/>
    </row>
    <row r="334" spans="1:9" x14ac:dyDescent="0.25">
      <c r="A334" s="390" t="s">
        <v>162</v>
      </c>
      <c r="B334" s="390"/>
      <c r="C334" s="390"/>
      <c r="D334" s="390"/>
      <c r="E334" s="390"/>
      <c r="F334" s="390"/>
      <c r="G334" s="147"/>
      <c r="H334" s="139"/>
      <c r="I334" s="147"/>
    </row>
    <row r="335" spans="1:9" ht="20.25" customHeight="1" x14ac:dyDescent="0.25">
      <c r="A335" s="385" t="s">
        <v>161</v>
      </c>
      <c r="B335" s="385"/>
      <c r="C335" s="385"/>
      <c r="D335" s="385"/>
      <c r="E335" s="385"/>
      <c r="F335" s="385"/>
      <c r="G335" s="141">
        <v>49629.88</v>
      </c>
      <c r="H335" s="141"/>
      <c r="I335" s="141"/>
    </row>
    <row r="336" spans="1:9" x14ac:dyDescent="0.25">
      <c r="A336" s="385" t="s">
        <v>160</v>
      </c>
      <c r="B336" s="385"/>
      <c r="C336" s="385"/>
      <c r="D336" s="385"/>
      <c r="E336" s="385"/>
      <c r="F336" s="385"/>
      <c r="G336" s="141">
        <v>355449243.51999998</v>
      </c>
      <c r="H336" s="141"/>
      <c r="I336" s="141"/>
    </row>
    <row r="337" spans="1:11" ht="18.75" customHeight="1" x14ac:dyDescent="0.25">
      <c r="A337" s="385" t="s">
        <v>159</v>
      </c>
      <c r="B337" s="385"/>
      <c r="C337" s="385"/>
      <c r="D337" s="385"/>
      <c r="E337" s="385"/>
      <c r="F337" s="385"/>
      <c r="G337" s="141">
        <v>7097073.6500000004</v>
      </c>
      <c r="H337" s="141"/>
      <c r="I337" s="141"/>
    </row>
    <row r="338" spans="1:11" ht="21" customHeight="1" x14ac:dyDescent="0.25">
      <c r="A338" s="385" t="s">
        <v>158</v>
      </c>
      <c r="B338" s="385"/>
      <c r="C338" s="385"/>
      <c r="D338" s="385"/>
      <c r="E338" s="385"/>
      <c r="F338" s="385"/>
      <c r="G338" s="141">
        <v>113255399.86</v>
      </c>
      <c r="H338" s="141"/>
      <c r="I338" s="141"/>
    </row>
    <row r="339" spans="1:11" ht="20.25" customHeight="1" x14ac:dyDescent="0.25">
      <c r="A339" s="385" t="s">
        <v>157</v>
      </c>
      <c r="B339" s="385"/>
      <c r="C339" s="385"/>
      <c r="D339" s="385"/>
      <c r="E339" s="385"/>
      <c r="F339" s="385"/>
      <c r="G339" s="141">
        <v>1786675.61</v>
      </c>
      <c r="H339" s="141"/>
      <c r="I339" s="141"/>
    </row>
    <row r="340" spans="1:11" ht="16.5" customHeight="1" x14ac:dyDescent="0.25">
      <c r="A340" s="385" t="s">
        <v>156</v>
      </c>
      <c r="B340" s="385"/>
      <c r="C340" s="385"/>
      <c r="D340" s="385"/>
      <c r="E340" s="385"/>
      <c r="F340" s="385"/>
      <c r="G340" s="141">
        <v>8635600.1600000001</v>
      </c>
      <c r="H340" s="141"/>
      <c r="I340" s="141"/>
    </row>
    <row r="341" spans="1:11" x14ac:dyDescent="0.25">
      <c r="A341" s="385" t="s">
        <v>155</v>
      </c>
      <c r="B341" s="385"/>
      <c r="C341" s="385"/>
      <c r="D341" s="385"/>
      <c r="E341" s="385"/>
      <c r="F341" s="385"/>
      <c r="G341" s="141">
        <v>10025237.32</v>
      </c>
      <c r="H341" s="141"/>
      <c r="I341" s="141"/>
    </row>
    <row r="342" spans="1:11" ht="16.5" thickBot="1" x14ac:dyDescent="0.3">
      <c r="A342" s="390" t="s">
        <v>126</v>
      </c>
      <c r="B342" s="390"/>
      <c r="C342" s="390"/>
      <c r="D342" s="390"/>
      <c r="E342" s="390"/>
      <c r="F342" s="390"/>
      <c r="G342" s="137">
        <f>SUM(G335:G341)</f>
        <v>496298860</v>
      </c>
      <c r="H342" s="142"/>
      <c r="I342" s="170"/>
    </row>
    <row r="343" spans="1:11" ht="16.5" thickTop="1" x14ac:dyDescent="0.25">
      <c r="A343" s="140"/>
      <c r="B343" s="140"/>
      <c r="C343" s="140"/>
      <c r="D343" s="140"/>
      <c r="E343" s="140"/>
      <c r="F343" s="140"/>
      <c r="G343" s="160"/>
      <c r="H343" s="139"/>
      <c r="I343" s="139"/>
    </row>
    <row r="344" spans="1:11" ht="48.75" customHeight="1" x14ac:dyDescent="0.25">
      <c r="A344" s="385" t="s">
        <v>154</v>
      </c>
      <c r="B344" s="385"/>
      <c r="C344" s="385"/>
      <c r="D344" s="385"/>
      <c r="E344" s="385"/>
      <c r="F344" s="385"/>
      <c r="G344" s="385"/>
      <c r="H344" s="385"/>
      <c r="I344" s="385"/>
    </row>
    <row r="345" spans="1:11" x14ac:dyDescent="0.25">
      <c r="A345" s="144"/>
      <c r="B345" s="139"/>
      <c r="C345" s="139"/>
      <c r="D345" s="139"/>
      <c r="E345" s="139"/>
      <c r="F345" s="139"/>
      <c r="G345" s="147"/>
      <c r="H345" s="139"/>
      <c r="I345" s="139"/>
    </row>
    <row r="346" spans="1:11" x14ac:dyDescent="0.25">
      <c r="A346" s="390" t="s">
        <v>153</v>
      </c>
      <c r="B346" s="390"/>
      <c r="C346" s="390"/>
      <c r="D346" s="390"/>
      <c r="E346" s="390"/>
      <c r="F346" s="390"/>
      <c r="G346" s="147"/>
      <c r="H346" s="139"/>
      <c r="I346" s="139"/>
    </row>
    <row r="347" spans="1:11" ht="56.25" customHeight="1" x14ac:dyDescent="0.25">
      <c r="A347" s="385" t="s">
        <v>508</v>
      </c>
      <c r="B347" s="385"/>
      <c r="C347" s="385"/>
      <c r="D347" s="385"/>
      <c r="E347" s="385"/>
      <c r="F347" s="385"/>
      <c r="G347" s="385"/>
      <c r="H347" s="385"/>
      <c r="I347" s="385"/>
    </row>
    <row r="348" spans="1:11" ht="21.75" customHeight="1" x14ac:dyDescent="0.25">
      <c r="A348" s="411"/>
      <c r="B348" s="411"/>
      <c r="C348" s="411"/>
      <c r="D348" s="411"/>
      <c r="E348" s="411"/>
      <c r="F348" s="411"/>
      <c r="G348" s="411"/>
      <c r="H348" s="411"/>
      <c r="I348" s="411"/>
    </row>
    <row r="349" spans="1:11" x14ac:dyDescent="0.25">
      <c r="A349" s="390" t="s">
        <v>112</v>
      </c>
      <c r="B349" s="390"/>
      <c r="C349" s="390"/>
      <c r="D349" s="390"/>
      <c r="E349" s="390"/>
      <c r="F349" s="390"/>
      <c r="G349" s="145">
        <v>2024</v>
      </c>
      <c r="H349" s="145"/>
      <c r="I349" s="145"/>
    </row>
    <row r="350" spans="1:11" ht="21" customHeight="1" x14ac:dyDescent="0.25">
      <c r="A350" s="385" t="s">
        <v>152</v>
      </c>
      <c r="B350" s="385"/>
      <c r="C350" s="385"/>
      <c r="D350" s="385"/>
      <c r="E350" s="385"/>
      <c r="F350" s="385"/>
      <c r="G350" s="141">
        <v>44264251.359999999</v>
      </c>
      <c r="H350" s="142"/>
      <c r="I350" s="141"/>
      <c r="K350" s="153"/>
    </row>
    <row r="351" spans="1:11" ht="21" customHeight="1" x14ac:dyDescent="0.25">
      <c r="A351" s="385" t="s">
        <v>151</v>
      </c>
      <c r="B351" s="385"/>
      <c r="C351" s="385"/>
      <c r="D351" s="385"/>
      <c r="E351" s="385"/>
      <c r="F351" s="385"/>
      <c r="G351" s="143">
        <v>127755000</v>
      </c>
      <c r="H351" s="142"/>
      <c r="I351" s="143"/>
      <c r="K351" s="153"/>
    </row>
    <row r="352" spans="1:11" ht="23.25" customHeight="1" x14ac:dyDescent="0.25">
      <c r="A352" s="385" t="s">
        <v>150</v>
      </c>
      <c r="B352" s="385"/>
      <c r="C352" s="385"/>
      <c r="D352" s="385"/>
      <c r="E352" s="385"/>
      <c r="F352" s="385"/>
      <c r="G352" s="141">
        <v>226488337.47</v>
      </c>
      <c r="H352" s="142"/>
      <c r="I352" s="141"/>
      <c r="J352" s="388"/>
      <c r="K352" s="388"/>
    </row>
    <row r="353" spans="1:9" ht="16.5" thickBot="1" x14ac:dyDescent="0.3">
      <c r="A353" s="390" t="s">
        <v>126</v>
      </c>
      <c r="B353" s="390"/>
      <c r="C353" s="390"/>
      <c r="D353" s="390"/>
      <c r="E353" s="390"/>
      <c r="F353" s="390"/>
      <c r="G353" s="137">
        <f>SUM(G350:G352)</f>
        <v>398507588.83000004</v>
      </c>
      <c r="H353" s="138"/>
      <c r="I353" s="170"/>
    </row>
    <row r="354" spans="1:9" ht="34.5" customHeight="1" thickTop="1" x14ac:dyDescent="0.25">
      <c r="A354" s="385"/>
      <c r="B354" s="385"/>
      <c r="C354" s="385"/>
      <c r="D354" s="385"/>
      <c r="E354" s="385"/>
      <c r="F354" s="385"/>
      <c r="G354" s="385"/>
      <c r="H354" s="385"/>
      <c r="I354" s="385"/>
    </row>
    <row r="355" spans="1:9" x14ac:dyDescent="0.25">
      <c r="A355" s="140"/>
      <c r="B355" s="140"/>
      <c r="C355" s="140"/>
      <c r="D355" s="140"/>
      <c r="E355" s="140"/>
      <c r="F355" s="159"/>
      <c r="G355" s="147"/>
      <c r="H355" s="139"/>
      <c r="I355" s="139"/>
    </row>
    <row r="356" spans="1:9" x14ac:dyDescent="0.25">
      <c r="A356" s="408" t="s">
        <v>149</v>
      </c>
      <c r="B356" s="408"/>
      <c r="C356" s="408"/>
      <c r="D356" s="408"/>
      <c r="E356" s="139"/>
      <c r="F356" s="139"/>
      <c r="G356" s="147"/>
      <c r="H356" s="139"/>
      <c r="I356" s="139"/>
    </row>
    <row r="357" spans="1:9" ht="50.25" customHeight="1" x14ac:dyDescent="0.25">
      <c r="A357" s="385" t="s">
        <v>509</v>
      </c>
      <c r="B357" s="391"/>
      <c r="C357" s="391"/>
      <c r="D357" s="391"/>
      <c r="E357" s="391"/>
      <c r="F357" s="391"/>
      <c r="G357" s="391"/>
      <c r="H357" s="391"/>
      <c r="I357" s="391"/>
    </row>
    <row r="358" spans="1:9" ht="15" customHeight="1" x14ac:dyDescent="0.25">
      <c r="A358" s="144"/>
      <c r="B358" s="148"/>
      <c r="C358" s="148"/>
      <c r="D358" s="148"/>
      <c r="E358" s="148"/>
      <c r="F358" s="148"/>
      <c r="G358" s="148"/>
      <c r="H358" s="148"/>
      <c r="I358" s="148"/>
    </row>
    <row r="359" spans="1:9" x14ac:dyDescent="0.25">
      <c r="A359" s="140" t="s">
        <v>148</v>
      </c>
      <c r="B359" s="139"/>
      <c r="C359" s="139"/>
      <c r="D359" s="139"/>
      <c r="E359" s="139"/>
      <c r="F359" s="139"/>
      <c r="G359" s="145">
        <v>2024</v>
      </c>
      <c r="H359" s="145"/>
      <c r="I359" s="145"/>
    </row>
    <row r="360" spans="1:9" ht="20.25" customHeight="1" x14ac:dyDescent="0.25">
      <c r="A360" s="385" t="s">
        <v>147</v>
      </c>
      <c r="B360" s="385"/>
      <c r="C360" s="385"/>
      <c r="D360" s="385"/>
      <c r="E360" s="385"/>
      <c r="F360" s="385"/>
      <c r="G360" s="141">
        <v>11125296.789999999</v>
      </c>
      <c r="H360" s="142"/>
      <c r="I360" s="141"/>
    </row>
    <row r="361" spans="1:9" ht="25.5" customHeight="1" thickBot="1" x14ac:dyDescent="0.3">
      <c r="A361" s="146" t="s">
        <v>126</v>
      </c>
      <c r="B361" s="139"/>
      <c r="C361" s="139"/>
      <c r="D361" s="139"/>
      <c r="E361" s="139"/>
      <c r="F361" s="139"/>
      <c r="G361" s="137">
        <f>+G360</f>
        <v>11125296.789999999</v>
      </c>
      <c r="H361" s="138"/>
      <c r="I361" s="170"/>
    </row>
    <row r="362" spans="1:9" ht="16.5" thickTop="1" x14ac:dyDescent="0.25">
      <c r="A362" s="146"/>
      <c r="B362" s="139"/>
      <c r="C362" s="139"/>
      <c r="D362" s="139"/>
      <c r="E362" s="139"/>
      <c r="F362" s="139"/>
      <c r="G362" s="147"/>
      <c r="H362" s="139"/>
      <c r="I362" s="139"/>
    </row>
    <row r="363" spans="1:9" x14ac:dyDescent="0.25">
      <c r="A363" s="390" t="s">
        <v>146</v>
      </c>
      <c r="B363" s="390"/>
      <c r="C363" s="390"/>
      <c r="D363" s="390"/>
      <c r="E363" s="390"/>
      <c r="F363" s="390"/>
      <c r="G363" s="147"/>
      <c r="H363" s="139"/>
      <c r="I363" s="139"/>
    </row>
    <row r="364" spans="1:9" ht="48.75" customHeight="1" x14ac:dyDescent="0.25">
      <c r="A364" s="385" t="s">
        <v>510</v>
      </c>
      <c r="B364" s="385"/>
      <c r="C364" s="385"/>
      <c r="D364" s="385"/>
      <c r="E364" s="385"/>
      <c r="F364" s="385"/>
      <c r="G364" s="385"/>
      <c r="H364" s="385"/>
      <c r="I364" s="385"/>
    </row>
    <row r="365" spans="1:9" ht="16.5" customHeight="1" x14ac:dyDescent="0.25">
      <c r="A365" s="144"/>
      <c r="B365" s="148"/>
      <c r="C365" s="148"/>
      <c r="D365" s="148"/>
      <c r="E365" s="148"/>
      <c r="F365" s="148"/>
      <c r="G365" s="148"/>
      <c r="H365" s="148"/>
      <c r="I365" s="148"/>
    </row>
    <row r="366" spans="1:9" x14ac:dyDescent="0.25">
      <c r="A366" s="140" t="s">
        <v>145</v>
      </c>
      <c r="B366" s="139"/>
      <c r="C366" s="139"/>
      <c r="D366" s="139"/>
      <c r="E366" s="139"/>
      <c r="F366" s="139"/>
      <c r="G366" s="145">
        <v>2024</v>
      </c>
      <c r="H366" s="145"/>
      <c r="I366" s="145"/>
    </row>
    <row r="367" spans="1:9" ht="20.100000000000001" customHeight="1" x14ac:dyDescent="0.25">
      <c r="A367" s="385" t="s">
        <v>144</v>
      </c>
      <c r="B367" s="385"/>
      <c r="C367" s="385"/>
      <c r="D367" s="385"/>
      <c r="E367" s="385"/>
      <c r="F367" s="385"/>
      <c r="G367" s="141">
        <v>133494554.06999999</v>
      </c>
      <c r="H367" s="141"/>
      <c r="I367" s="141"/>
    </row>
    <row r="368" spans="1:9" ht="20.100000000000001" customHeight="1" x14ac:dyDescent="0.25">
      <c r="A368" s="385" t="s">
        <v>143</v>
      </c>
      <c r="B368" s="385"/>
      <c r="C368" s="385"/>
      <c r="D368" s="385"/>
      <c r="E368" s="385"/>
      <c r="F368" s="385"/>
      <c r="G368" s="141">
        <v>10711526.939999999</v>
      </c>
      <c r="H368" s="141"/>
      <c r="I368" s="141"/>
    </row>
    <row r="369" spans="1:11" ht="20.100000000000001" customHeight="1" x14ac:dyDescent="0.25">
      <c r="A369" s="385" t="s">
        <v>142</v>
      </c>
      <c r="B369" s="385"/>
      <c r="C369" s="385"/>
      <c r="D369" s="385"/>
      <c r="E369" s="385"/>
      <c r="F369" s="385"/>
      <c r="G369" s="141">
        <v>11053275.66</v>
      </c>
      <c r="H369" s="141"/>
      <c r="I369" s="141"/>
    </row>
    <row r="370" spans="1:11" ht="20.100000000000001" customHeight="1" x14ac:dyDescent="0.25">
      <c r="A370" s="385" t="s">
        <v>141</v>
      </c>
      <c r="B370" s="385"/>
      <c r="C370" s="385"/>
      <c r="D370" s="385"/>
      <c r="E370" s="385"/>
      <c r="F370" s="385"/>
      <c r="G370" s="141">
        <v>7130609.9199999999</v>
      </c>
      <c r="H370" s="141"/>
      <c r="I370" s="141"/>
    </row>
    <row r="371" spans="1:11" ht="20.100000000000001" customHeight="1" x14ac:dyDescent="0.25">
      <c r="A371" s="173" t="s">
        <v>427</v>
      </c>
      <c r="B371" s="173"/>
      <c r="C371" s="173"/>
      <c r="D371" s="173"/>
      <c r="E371" s="144"/>
      <c r="F371" s="144"/>
      <c r="G371" s="141">
        <v>20444066.129999999</v>
      </c>
      <c r="H371" s="141"/>
      <c r="I371" s="141"/>
    </row>
    <row r="372" spans="1:11" ht="20.100000000000001" customHeight="1" x14ac:dyDescent="0.25">
      <c r="A372" s="385" t="s">
        <v>140</v>
      </c>
      <c r="B372" s="385"/>
      <c r="C372" s="385"/>
      <c r="D372" s="385"/>
      <c r="E372" s="385"/>
      <c r="F372" s="385"/>
      <c r="G372" s="141">
        <v>5994540.6500000004</v>
      </c>
      <c r="H372" s="141"/>
      <c r="I372" s="141"/>
      <c r="J372" s="167"/>
      <c r="K372" s="167"/>
    </row>
    <row r="373" spans="1:11" ht="16.5" thickBot="1" x14ac:dyDescent="0.3">
      <c r="A373" s="390" t="s">
        <v>126</v>
      </c>
      <c r="B373" s="390"/>
      <c r="C373" s="390"/>
      <c r="D373" s="390"/>
      <c r="E373" s="390"/>
      <c r="F373" s="390"/>
      <c r="G373" s="165">
        <f>SUM(G367:G372)</f>
        <v>188828573.36999997</v>
      </c>
      <c r="H373" s="166"/>
      <c r="I373" s="215"/>
      <c r="K373" s="153"/>
    </row>
    <row r="374" spans="1:11" ht="16.5" thickTop="1" x14ac:dyDescent="0.25">
      <c r="A374" s="140"/>
      <c r="B374" s="140"/>
      <c r="C374" s="140"/>
      <c r="D374" s="140"/>
      <c r="E374" s="140"/>
      <c r="F374" s="140"/>
      <c r="G374" s="147"/>
      <c r="H374" s="139"/>
      <c r="I374" s="139"/>
      <c r="K374" s="153"/>
    </row>
    <row r="375" spans="1:11" x14ac:dyDescent="0.25">
      <c r="A375" s="140"/>
      <c r="B375" s="140"/>
      <c r="C375" s="140"/>
      <c r="D375" s="140"/>
      <c r="E375" s="140"/>
      <c r="F375" s="140"/>
      <c r="G375" s="147"/>
      <c r="H375" s="139"/>
      <c r="I375" s="142">
        <v>0</v>
      </c>
    </row>
    <row r="376" spans="1:11" x14ac:dyDescent="0.25">
      <c r="A376" s="398" t="s">
        <v>139</v>
      </c>
      <c r="B376" s="398"/>
      <c r="C376" s="398"/>
      <c r="D376" s="398"/>
      <c r="E376" s="398"/>
      <c r="F376" s="139"/>
      <c r="G376" s="147"/>
      <c r="H376" s="139"/>
      <c r="I376" s="139"/>
    </row>
    <row r="377" spans="1:11" x14ac:dyDescent="0.25">
      <c r="A377" s="144" t="s">
        <v>7</v>
      </c>
      <c r="B377" s="139"/>
      <c r="C377" s="139"/>
      <c r="D377" s="139"/>
      <c r="E377" s="139"/>
      <c r="F377" s="139"/>
      <c r="G377" s="147"/>
      <c r="H377" s="139"/>
      <c r="I377" s="139"/>
    </row>
    <row r="378" spans="1:11" x14ac:dyDescent="0.25">
      <c r="A378" s="398" t="s">
        <v>112</v>
      </c>
      <c r="B378" s="398"/>
      <c r="C378" s="398"/>
      <c r="D378" s="398"/>
      <c r="E378" s="398"/>
      <c r="F378" s="398"/>
      <c r="G378" s="145">
        <v>2024</v>
      </c>
      <c r="H378" s="145"/>
      <c r="I378" s="145"/>
    </row>
    <row r="379" spans="1:11" ht="20.25" customHeight="1" x14ac:dyDescent="0.25">
      <c r="A379" s="385" t="s">
        <v>138</v>
      </c>
      <c r="B379" s="385"/>
      <c r="C379" s="385"/>
      <c r="D379" s="385"/>
      <c r="E379" s="385"/>
      <c r="F379" s="385"/>
      <c r="G379" s="141">
        <v>9450743.4800000004</v>
      </c>
      <c r="H379" s="142"/>
      <c r="I379" s="141"/>
    </row>
    <row r="380" spans="1:11" ht="21" customHeight="1" x14ac:dyDescent="0.25">
      <c r="A380" s="385" t="s">
        <v>137</v>
      </c>
      <c r="B380" s="385"/>
      <c r="C380" s="385"/>
      <c r="D380" s="385"/>
      <c r="E380" s="385"/>
      <c r="F380" s="385"/>
      <c r="G380" s="141">
        <v>1565300.21</v>
      </c>
      <c r="H380" s="142"/>
      <c r="I380" s="141"/>
    </row>
    <row r="381" spans="1:11" ht="20.25" customHeight="1" x14ac:dyDescent="0.25">
      <c r="A381" s="385" t="s">
        <v>136</v>
      </c>
      <c r="B381" s="385"/>
      <c r="C381" s="385"/>
      <c r="D381" s="385"/>
      <c r="E381" s="385"/>
      <c r="F381" s="385"/>
      <c r="G381" s="141">
        <v>9428022.4399999995</v>
      </c>
      <c r="H381" s="142"/>
      <c r="I381" s="141"/>
    </row>
    <row r="382" spans="1:11" ht="16.5" thickBot="1" x14ac:dyDescent="0.3">
      <c r="A382" s="390" t="s">
        <v>126</v>
      </c>
      <c r="B382" s="390"/>
      <c r="C382" s="390"/>
      <c r="D382" s="390"/>
      <c r="E382" s="390"/>
      <c r="F382" s="390"/>
      <c r="G382" s="165">
        <f>SUM(G379:G381)</f>
        <v>20444066.130000003</v>
      </c>
      <c r="H382" s="138"/>
      <c r="I382" s="215"/>
    </row>
    <row r="383" spans="1:11" ht="16.5" thickTop="1" x14ac:dyDescent="0.25">
      <c r="A383" s="146"/>
      <c r="B383" s="139"/>
      <c r="C383" s="139"/>
      <c r="D383" s="142"/>
      <c r="E383" s="139"/>
      <c r="F383" s="139"/>
      <c r="G383" s="141"/>
      <c r="H383" s="142"/>
      <c r="I383" s="142"/>
    </row>
    <row r="384" spans="1:11" x14ac:dyDescent="0.25">
      <c r="A384" s="390" t="s">
        <v>135</v>
      </c>
      <c r="B384" s="390"/>
      <c r="C384" s="390"/>
      <c r="D384" s="390"/>
      <c r="E384" s="390"/>
      <c r="F384" s="390"/>
      <c r="G384" s="147"/>
      <c r="H384" s="139"/>
      <c r="I384" s="139"/>
    </row>
    <row r="385" spans="1:16" ht="48.75" customHeight="1" x14ac:dyDescent="0.25">
      <c r="A385" s="410" t="s">
        <v>511</v>
      </c>
      <c r="B385" s="410"/>
      <c r="C385" s="410"/>
      <c r="D385" s="410"/>
      <c r="E385" s="410"/>
      <c r="F385" s="410"/>
      <c r="G385" s="410"/>
      <c r="H385" s="410"/>
      <c r="I385" s="410"/>
    </row>
    <row r="386" spans="1:16" x14ac:dyDescent="0.25">
      <c r="A386" s="148"/>
      <c r="B386" s="139"/>
      <c r="C386" s="139"/>
      <c r="D386" s="139"/>
      <c r="E386" s="139"/>
      <c r="F386" s="139"/>
      <c r="G386" s="147"/>
      <c r="H386" s="139"/>
      <c r="I386" s="139"/>
    </row>
    <row r="387" spans="1:16" x14ac:dyDescent="0.25">
      <c r="A387" s="390" t="s">
        <v>112</v>
      </c>
      <c r="B387" s="390"/>
      <c r="C387" s="390"/>
      <c r="D387" s="390"/>
      <c r="E387" s="390"/>
      <c r="F387" s="390"/>
      <c r="G387" s="145">
        <v>2024</v>
      </c>
      <c r="H387" s="145"/>
      <c r="I387" s="145"/>
      <c r="P387" s="153"/>
    </row>
    <row r="388" spans="1:16" ht="20.25" customHeight="1" x14ac:dyDescent="0.25">
      <c r="A388" s="385" t="s">
        <v>134</v>
      </c>
      <c r="B388" s="385"/>
      <c r="C388" s="385"/>
      <c r="D388" s="385"/>
      <c r="E388" s="385"/>
      <c r="F388" s="385"/>
      <c r="G388" s="141">
        <v>27750374.649999999</v>
      </c>
      <c r="H388" s="139"/>
      <c r="I388" s="141"/>
      <c r="P388" s="153"/>
    </row>
    <row r="389" spans="1:16" ht="25.5" customHeight="1" thickBot="1" x14ac:dyDescent="0.3">
      <c r="A389" s="390" t="s">
        <v>133</v>
      </c>
      <c r="B389" s="390"/>
      <c r="C389" s="390"/>
      <c r="D389" s="390"/>
      <c r="E389" s="390"/>
      <c r="F389" s="390"/>
      <c r="G389" s="137">
        <f>+G388</f>
        <v>27750374.649999999</v>
      </c>
      <c r="H389" s="163"/>
      <c r="I389" s="170"/>
      <c r="J389" s="161"/>
      <c r="K389" s="161"/>
      <c r="L389" s="162"/>
      <c r="M389" s="162"/>
      <c r="N389" s="162"/>
      <c r="O389" s="162"/>
      <c r="P389" s="161"/>
    </row>
    <row r="390" spans="1:16" ht="16.5" thickTop="1" x14ac:dyDescent="0.25">
      <c r="A390" s="140"/>
      <c r="B390" s="140"/>
      <c r="C390" s="140"/>
      <c r="D390" s="140"/>
      <c r="E390" s="140"/>
      <c r="F390" s="140"/>
      <c r="G390" s="160"/>
      <c r="H390" s="139"/>
      <c r="I390" s="160"/>
    </row>
    <row r="391" spans="1:16" ht="49.5" customHeight="1" x14ac:dyDescent="0.25">
      <c r="A391" s="390" t="s">
        <v>430</v>
      </c>
      <c r="B391" s="390"/>
      <c r="C391" s="390"/>
      <c r="D391" s="390"/>
      <c r="E391" s="390"/>
      <c r="F391" s="390"/>
      <c r="G391" s="390"/>
      <c r="H391" s="390"/>
      <c r="I391" s="390"/>
      <c r="P391" s="122"/>
    </row>
    <row r="392" spans="1:16" x14ac:dyDescent="0.25">
      <c r="A392" s="148"/>
      <c r="B392" s="139"/>
      <c r="C392" s="139"/>
      <c r="D392" s="139"/>
      <c r="E392" s="139"/>
      <c r="F392" s="139"/>
      <c r="G392" s="147"/>
      <c r="H392" s="139"/>
      <c r="I392" s="139"/>
    </row>
    <row r="393" spans="1:16" x14ac:dyDescent="0.25">
      <c r="A393" s="390" t="s">
        <v>132</v>
      </c>
      <c r="B393" s="390"/>
      <c r="C393" s="390"/>
      <c r="D393" s="390"/>
      <c r="E393" s="390"/>
      <c r="F393" s="139"/>
      <c r="G393" s="147"/>
      <c r="H393" s="139"/>
      <c r="I393" s="139"/>
    </row>
    <row r="394" spans="1:16" ht="51" customHeight="1" x14ac:dyDescent="0.25">
      <c r="A394" s="385" t="s">
        <v>515</v>
      </c>
      <c r="B394" s="385"/>
      <c r="C394" s="385"/>
      <c r="D394" s="385"/>
      <c r="E394" s="385"/>
      <c r="F394" s="385"/>
      <c r="G394" s="385"/>
      <c r="H394" s="385"/>
      <c r="I394" s="385"/>
    </row>
    <row r="395" spans="1:16" x14ac:dyDescent="0.25">
      <c r="A395" s="148"/>
      <c r="B395" s="139"/>
      <c r="C395" s="139"/>
      <c r="D395" s="139"/>
      <c r="E395" s="139"/>
      <c r="F395" s="139"/>
      <c r="G395" s="147"/>
      <c r="H395" s="139"/>
      <c r="I395" s="139"/>
    </row>
    <row r="396" spans="1:16" x14ac:dyDescent="0.25">
      <c r="A396" s="390" t="s">
        <v>112</v>
      </c>
      <c r="B396" s="390"/>
      <c r="C396" s="390"/>
      <c r="D396" s="390"/>
      <c r="E396" s="390"/>
      <c r="F396" s="390"/>
      <c r="G396" s="145">
        <v>2024</v>
      </c>
      <c r="H396" s="145"/>
      <c r="I396" s="145"/>
    </row>
    <row r="397" spans="1:16" ht="21" customHeight="1" x14ac:dyDescent="0.25">
      <c r="A397" s="390" t="s">
        <v>131</v>
      </c>
      <c r="B397" s="390"/>
      <c r="C397" s="390"/>
      <c r="D397" s="390"/>
      <c r="E397" s="390"/>
      <c r="F397" s="390"/>
      <c r="G397" s="147"/>
      <c r="H397" s="139"/>
      <c r="I397" s="139"/>
    </row>
    <row r="398" spans="1:16" ht="21" customHeight="1" x14ac:dyDescent="0.25">
      <c r="A398" s="385" t="s">
        <v>130</v>
      </c>
      <c r="B398" s="385"/>
      <c r="C398" s="385"/>
      <c r="D398" s="385"/>
      <c r="E398" s="385"/>
      <c r="F398" s="385"/>
      <c r="G398" s="143">
        <v>12289.63</v>
      </c>
      <c r="H398" s="139"/>
      <c r="I398" s="147"/>
    </row>
    <row r="399" spans="1:16" ht="21" customHeight="1" x14ac:dyDescent="0.25">
      <c r="A399" s="385" t="s">
        <v>129</v>
      </c>
      <c r="B399" s="385"/>
      <c r="C399" s="385"/>
      <c r="D399" s="385"/>
      <c r="E399" s="385"/>
      <c r="F399" s="385"/>
      <c r="G399" s="143">
        <v>4564851.16</v>
      </c>
      <c r="H399" s="142"/>
      <c r="I399" s="141"/>
    </row>
    <row r="400" spans="1:16" ht="18" customHeight="1" x14ac:dyDescent="0.25">
      <c r="A400" s="385" t="s">
        <v>128</v>
      </c>
      <c r="B400" s="385"/>
      <c r="C400" s="385"/>
      <c r="D400" s="385"/>
      <c r="E400" s="385"/>
      <c r="F400" s="385"/>
      <c r="G400" s="143">
        <v>2061803.21</v>
      </c>
      <c r="H400" s="142"/>
      <c r="I400" s="141"/>
    </row>
    <row r="401" spans="1:10" ht="21.75" customHeight="1" x14ac:dyDescent="0.25">
      <c r="A401" s="385" t="s">
        <v>127</v>
      </c>
      <c r="B401" s="385"/>
      <c r="C401" s="385"/>
      <c r="D401" s="385"/>
      <c r="E401" s="385"/>
      <c r="F401" s="385"/>
      <c r="G401" s="141">
        <v>5215414.16</v>
      </c>
      <c r="H401" s="142"/>
      <c r="I401" s="141"/>
    </row>
    <row r="402" spans="1:10" ht="21.75" customHeight="1" thickBot="1" x14ac:dyDescent="0.3">
      <c r="A402" s="390" t="s">
        <v>126</v>
      </c>
      <c r="B402" s="390"/>
      <c r="C402" s="390"/>
      <c r="D402" s="390"/>
      <c r="E402" s="390"/>
      <c r="F402" s="390"/>
      <c r="G402" s="137">
        <f>SUM(G398:G401)</f>
        <v>11854358.16</v>
      </c>
      <c r="H402" s="138"/>
      <c r="I402" s="170"/>
    </row>
    <row r="403" spans="1:10" ht="16.5" thickTop="1" x14ac:dyDescent="0.25">
      <c r="A403" s="140"/>
      <c r="B403" s="140"/>
      <c r="C403" s="140"/>
      <c r="D403" s="140"/>
      <c r="E403" s="140"/>
      <c r="F403" s="140"/>
      <c r="G403" s="160"/>
      <c r="H403" s="139"/>
      <c r="I403" s="160"/>
    </row>
    <row r="404" spans="1:10" ht="31.5" customHeight="1" x14ac:dyDescent="0.25">
      <c r="A404" s="390" t="s">
        <v>125</v>
      </c>
      <c r="B404" s="390"/>
      <c r="C404" s="390"/>
      <c r="D404" s="390"/>
      <c r="E404" s="390"/>
      <c r="F404" s="390"/>
      <c r="G404" s="390"/>
      <c r="H404" s="390"/>
      <c r="I404" s="390"/>
    </row>
    <row r="405" spans="1:10" ht="31.5" customHeight="1" x14ac:dyDescent="0.25">
      <c r="A405" s="140"/>
      <c r="B405" s="140"/>
      <c r="C405" s="140"/>
      <c r="D405" s="140"/>
      <c r="E405" s="140"/>
      <c r="F405" s="140"/>
      <c r="G405" s="140"/>
      <c r="H405" s="140"/>
      <c r="I405" s="140"/>
    </row>
    <row r="406" spans="1:10" ht="31.5" customHeight="1" x14ac:dyDescent="0.25">
      <c r="A406" s="140"/>
      <c r="B406" s="140"/>
      <c r="C406" s="140"/>
      <c r="D406" s="140"/>
      <c r="E406" s="140"/>
      <c r="F406" s="140"/>
      <c r="G406" s="140"/>
      <c r="H406" s="159"/>
      <c r="I406" s="140"/>
    </row>
    <row r="407" spans="1:10" x14ac:dyDescent="0.25">
      <c r="A407" s="140"/>
      <c r="B407" s="139"/>
      <c r="C407" s="139"/>
      <c r="D407" s="139"/>
      <c r="E407" s="139"/>
      <c r="F407" s="139"/>
      <c r="G407" s="147"/>
      <c r="H407" s="139"/>
      <c r="I407" s="139"/>
    </row>
    <row r="408" spans="1:10" x14ac:dyDescent="0.25">
      <c r="A408" s="390" t="s">
        <v>124</v>
      </c>
      <c r="B408" s="390"/>
      <c r="C408" s="390"/>
      <c r="D408" s="390"/>
      <c r="E408" s="390"/>
      <c r="F408" s="139"/>
      <c r="G408" s="147"/>
      <c r="H408" s="139"/>
      <c r="I408" s="139"/>
    </row>
    <row r="409" spans="1:10" ht="56.25" customHeight="1" x14ac:dyDescent="0.25">
      <c r="A409" s="385" t="s">
        <v>513</v>
      </c>
      <c r="B409" s="385"/>
      <c r="C409" s="385"/>
      <c r="D409" s="385"/>
      <c r="E409" s="385"/>
      <c r="F409" s="385"/>
      <c r="G409" s="385"/>
      <c r="H409" s="385"/>
      <c r="I409" s="385"/>
    </row>
    <row r="410" spans="1:10" x14ac:dyDescent="0.25">
      <c r="A410" s="148"/>
      <c r="B410" s="139"/>
      <c r="C410" s="139"/>
      <c r="D410" s="139"/>
      <c r="E410" s="139"/>
      <c r="F410" s="139"/>
      <c r="G410" s="147"/>
      <c r="H410" s="139"/>
      <c r="I410" s="139"/>
    </row>
    <row r="411" spans="1:10" x14ac:dyDescent="0.25">
      <c r="A411" s="390" t="s">
        <v>123</v>
      </c>
      <c r="B411" s="390"/>
      <c r="C411" s="390"/>
      <c r="D411" s="390"/>
      <c r="E411" s="390"/>
      <c r="F411" s="390"/>
      <c r="G411" s="145">
        <v>2024</v>
      </c>
      <c r="H411" s="145"/>
      <c r="I411" s="145"/>
    </row>
    <row r="412" spans="1:10" ht="18" customHeight="1" x14ac:dyDescent="0.25">
      <c r="A412" s="385" t="s">
        <v>122</v>
      </c>
      <c r="B412" s="385"/>
      <c r="C412" s="385"/>
      <c r="D412" s="385"/>
      <c r="E412" s="385"/>
      <c r="F412" s="385"/>
      <c r="G412" s="156">
        <v>174592230.13999999</v>
      </c>
      <c r="H412" s="157"/>
      <c r="I412" s="156"/>
      <c r="J412" s="149"/>
    </row>
    <row r="413" spans="1:10" ht="18" customHeight="1" x14ac:dyDescent="0.25">
      <c r="A413" s="385" t="s">
        <v>121</v>
      </c>
      <c r="B413" s="385"/>
      <c r="C413" s="385"/>
      <c r="D413" s="385"/>
      <c r="E413" s="385"/>
      <c r="F413" s="385"/>
      <c r="G413" s="156">
        <v>2930820.23</v>
      </c>
      <c r="H413" s="157"/>
      <c r="I413" s="156"/>
      <c r="J413" s="149"/>
    </row>
    <row r="414" spans="1:10" ht="18" customHeight="1" x14ac:dyDescent="0.25">
      <c r="A414" s="385" t="s">
        <v>120</v>
      </c>
      <c r="B414" s="385"/>
      <c r="C414" s="385"/>
      <c r="D414" s="385"/>
      <c r="E414" s="385"/>
      <c r="F414" s="385"/>
      <c r="G414" s="158">
        <v>1012993.32</v>
      </c>
      <c r="H414" s="157"/>
      <c r="I414" s="158"/>
      <c r="J414" s="149"/>
    </row>
    <row r="415" spans="1:10" ht="18" customHeight="1" x14ac:dyDescent="0.25">
      <c r="A415" s="385" t="s">
        <v>119</v>
      </c>
      <c r="B415" s="385"/>
      <c r="C415" s="385"/>
      <c r="D415" s="385"/>
      <c r="E415" s="385"/>
      <c r="F415" s="385"/>
      <c r="G415" s="158">
        <v>55111.839999999997</v>
      </c>
      <c r="H415" s="157"/>
      <c r="I415" s="158"/>
      <c r="J415" s="149"/>
    </row>
    <row r="416" spans="1:10" ht="18" customHeight="1" x14ac:dyDescent="0.25">
      <c r="A416" s="385" t="s">
        <v>118</v>
      </c>
      <c r="B416" s="385"/>
      <c r="C416" s="385"/>
      <c r="D416" s="385"/>
      <c r="E416" s="385"/>
      <c r="F416" s="385"/>
      <c r="G416" s="158">
        <v>3182034.19</v>
      </c>
      <c r="H416" s="157"/>
      <c r="I416" s="158"/>
      <c r="J416" s="149"/>
    </row>
    <row r="417" spans="1:11" ht="18" customHeight="1" x14ac:dyDescent="0.25">
      <c r="A417" s="385" t="s">
        <v>117</v>
      </c>
      <c r="B417" s="385"/>
      <c r="C417" s="385"/>
      <c r="D417" s="385"/>
      <c r="E417" s="385"/>
      <c r="F417" s="385"/>
      <c r="G417" s="158">
        <v>26811230.609999999</v>
      </c>
      <c r="H417" s="157"/>
      <c r="I417" s="158"/>
      <c r="J417" s="149"/>
    </row>
    <row r="418" spans="1:11" ht="18" customHeight="1" x14ac:dyDescent="0.25">
      <c r="A418" s="385" t="s">
        <v>116</v>
      </c>
      <c r="B418" s="385"/>
      <c r="C418" s="385"/>
      <c r="D418" s="385"/>
      <c r="E418" s="385"/>
      <c r="F418" s="385"/>
      <c r="G418" s="156">
        <v>73434569.219999999</v>
      </c>
      <c r="H418" s="157"/>
      <c r="I418" s="156"/>
      <c r="J418" s="149"/>
    </row>
    <row r="419" spans="1:11" ht="18" customHeight="1" thickBot="1" x14ac:dyDescent="0.3">
      <c r="A419" s="390" t="s">
        <v>115</v>
      </c>
      <c r="B419" s="390"/>
      <c r="C419" s="390"/>
      <c r="D419" s="390"/>
      <c r="E419" s="390"/>
      <c r="F419" s="390"/>
      <c r="G419" s="155">
        <f>SUM(G412:G418)</f>
        <v>282018989.54999995</v>
      </c>
      <c r="H419" s="154"/>
      <c r="I419" s="228"/>
      <c r="J419" s="149"/>
      <c r="K419" s="153"/>
    </row>
    <row r="420" spans="1:11" ht="18" customHeight="1" thickTop="1" x14ac:dyDescent="0.25">
      <c r="A420" s="140"/>
      <c r="B420" s="140"/>
      <c r="C420" s="140"/>
      <c r="D420" s="140"/>
      <c r="E420" s="140"/>
      <c r="F420" s="140"/>
      <c r="G420" s="152"/>
      <c r="H420" s="150"/>
      <c r="I420" s="152"/>
      <c r="J420" s="149"/>
    </row>
    <row r="421" spans="1:11" ht="35.25" customHeight="1" x14ac:dyDescent="0.25">
      <c r="A421" s="385" t="s">
        <v>114</v>
      </c>
      <c r="B421" s="385"/>
      <c r="C421" s="385"/>
      <c r="D421" s="385"/>
      <c r="E421" s="385"/>
      <c r="F421" s="385"/>
      <c r="G421" s="385"/>
      <c r="H421" s="385"/>
      <c r="I421" s="385"/>
      <c r="J421" s="149"/>
    </row>
    <row r="422" spans="1:11" x14ac:dyDescent="0.25">
      <c r="A422" s="144"/>
      <c r="B422" s="150"/>
      <c r="C422" s="150"/>
      <c r="D422" s="150"/>
      <c r="E422" s="150"/>
      <c r="F422" s="150"/>
      <c r="G422" s="151"/>
      <c r="H422" s="150"/>
      <c r="I422" s="150"/>
      <c r="J422" s="149"/>
    </row>
    <row r="423" spans="1:11" x14ac:dyDescent="0.25">
      <c r="A423" s="408" t="s">
        <v>113</v>
      </c>
      <c r="B423" s="408"/>
      <c r="C423" s="408"/>
      <c r="D423" s="408"/>
      <c r="E423" s="408"/>
      <c r="F423" s="150"/>
      <c r="G423" s="151"/>
      <c r="H423" s="150"/>
      <c r="I423" s="150"/>
      <c r="J423" s="149"/>
    </row>
    <row r="424" spans="1:11" ht="51.75" customHeight="1" x14ac:dyDescent="0.25">
      <c r="A424" s="385" t="s">
        <v>514</v>
      </c>
      <c r="B424" s="385"/>
      <c r="C424" s="385"/>
      <c r="D424" s="385"/>
      <c r="E424" s="385"/>
      <c r="F424" s="385"/>
      <c r="G424" s="385"/>
      <c r="H424" s="385"/>
      <c r="I424" s="385"/>
      <c r="J424" s="149"/>
    </row>
    <row r="425" spans="1:11" x14ac:dyDescent="0.25">
      <c r="A425" s="144"/>
      <c r="B425" s="150"/>
      <c r="C425" s="150"/>
      <c r="D425" s="150"/>
      <c r="E425" s="150"/>
      <c r="F425" s="150"/>
      <c r="G425" s="151"/>
      <c r="H425" s="150"/>
      <c r="I425" s="150"/>
      <c r="J425" s="149"/>
    </row>
    <row r="426" spans="1:11" x14ac:dyDescent="0.25">
      <c r="A426" s="148"/>
      <c r="B426" s="139"/>
      <c r="C426" s="139"/>
      <c r="D426" s="139"/>
      <c r="E426" s="139"/>
      <c r="F426" s="139"/>
      <c r="G426" s="147"/>
      <c r="H426" s="139"/>
      <c r="I426" s="139"/>
    </row>
    <row r="427" spans="1:11" x14ac:dyDescent="0.25">
      <c r="A427" s="146" t="s">
        <v>112</v>
      </c>
      <c r="B427" s="139"/>
      <c r="C427" s="139"/>
      <c r="D427" s="139"/>
      <c r="E427" s="139"/>
      <c r="F427" s="139"/>
      <c r="G427" s="145">
        <v>2024</v>
      </c>
      <c r="H427" s="145"/>
      <c r="I427" s="145"/>
    </row>
    <row r="428" spans="1:11" ht="18" customHeight="1" x14ac:dyDescent="0.25">
      <c r="A428" s="385" t="s">
        <v>111</v>
      </c>
      <c r="B428" s="385"/>
      <c r="C428" s="385"/>
      <c r="D428" s="385"/>
      <c r="E428" s="385"/>
      <c r="F428" s="385"/>
      <c r="G428" s="143">
        <v>1529572.18</v>
      </c>
      <c r="H428" s="142"/>
      <c r="I428" s="141"/>
    </row>
    <row r="429" spans="1:11" ht="20.25" customHeight="1" thickBot="1" x14ac:dyDescent="0.3">
      <c r="A429" s="390" t="s">
        <v>110</v>
      </c>
      <c r="B429" s="390"/>
      <c r="C429" s="390"/>
      <c r="D429" s="139"/>
      <c r="E429" s="139"/>
      <c r="F429" s="139"/>
      <c r="G429" s="137">
        <f>SUM(G428)</f>
        <v>1529572.18</v>
      </c>
      <c r="H429" s="138"/>
      <c r="I429" s="170"/>
    </row>
    <row r="430" spans="1:11" ht="16.5" thickTop="1" x14ac:dyDescent="0.25"/>
    <row r="432" spans="1:11" ht="47.25" customHeight="1" x14ac:dyDescent="0.25">
      <c r="A432" s="384" t="s">
        <v>438</v>
      </c>
      <c r="B432" s="384"/>
      <c r="C432" s="384"/>
      <c r="D432" s="384"/>
      <c r="E432" s="384"/>
      <c r="F432" s="384"/>
      <c r="G432" s="384"/>
      <c r="H432" s="384"/>
      <c r="I432" s="384"/>
    </row>
    <row r="434" spans="2:2" x14ac:dyDescent="0.25">
      <c r="B434" s="135" t="s">
        <v>7</v>
      </c>
    </row>
  </sheetData>
  <mergeCells count="323">
    <mergeCell ref="A187:I187"/>
    <mergeCell ref="A186:I186"/>
    <mergeCell ref="A4:I4"/>
    <mergeCell ref="A5:I5"/>
    <mergeCell ref="A1:I1"/>
    <mergeCell ref="A429:C429"/>
    <mergeCell ref="A321:F321"/>
    <mergeCell ref="A398:F398"/>
    <mergeCell ref="A189:I189"/>
    <mergeCell ref="A156:E156"/>
    <mergeCell ref="A157:E157"/>
    <mergeCell ref="A306:B306"/>
    <mergeCell ref="A307:C307"/>
    <mergeCell ref="A292:F292"/>
    <mergeCell ref="A336:F336"/>
    <mergeCell ref="A287:F287"/>
    <mergeCell ref="A293:F293"/>
    <mergeCell ref="A294:F294"/>
    <mergeCell ref="A351:F351"/>
    <mergeCell ref="A160:I160"/>
    <mergeCell ref="A162:I162"/>
    <mergeCell ref="A165:E165"/>
    <mergeCell ref="A166:E166"/>
    <mergeCell ref="A295:F295"/>
    <mergeCell ref="A296:F296"/>
    <mergeCell ref="A297:F297"/>
    <mergeCell ref="A308:C308"/>
    <mergeCell ref="A309:E309"/>
    <mergeCell ref="A367:F367"/>
    <mergeCell ref="A354:I354"/>
    <mergeCell ref="A153:D153"/>
    <mergeCell ref="A322:F322"/>
    <mergeCell ref="A323:F323"/>
    <mergeCell ref="A331:I331"/>
    <mergeCell ref="A333:F333"/>
    <mergeCell ref="A334:F334"/>
    <mergeCell ref="A335:F335"/>
    <mergeCell ref="A353:F353"/>
    <mergeCell ref="A348:I348"/>
    <mergeCell ref="A357:I357"/>
    <mergeCell ref="A360:F360"/>
    <mergeCell ref="A363:F363"/>
    <mergeCell ref="A364:I364"/>
    <mergeCell ref="A342:F342"/>
    <mergeCell ref="A344:I344"/>
    <mergeCell ref="A347:I347"/>
    <mergeCell ref="A349:F349"/>
    <mergeCell ref="A350:F350"/>
    <mergeCell ref="A352:F352"/>
    <mergeCell ref="A315:F315"/>
    <mergeCell ref="A316:I316"/>
    <mergeCell ref="A356:D356"/>
    <mergeCell ref="A268:F268"/>
    <mergeCell ref="A267:I267"/>
    <mergeCell ref="A272:F272"/>
    <mergeCell ref="A273:F273"/>
    <mergeCell ref="A286:I286"/>
    <mergeCell ref="A288:F288"/>
    <mergeCell ref="A290:F290"/>
    <mergeCell ref="A291:F291"/>
    <mergeCell ref="A300:F300"/>
    <mergeCell ref="A319:F319"/>
    <mergeCell ref="A320:F320"/>
    <mergeCell ref="A313:I313"/>
    <mergeCell ref="A132:D132"/>
    <mergeCell ref="A133:D133"/>
    <mergeCell ref="A423:E423"/>
    <mergeCell ref="A302:F302"/>
    <mergeCell ref="A285:E285"/>
    <mergeCell ref="A167:E167"/>
    <mergeCell ref="A265:D265"/>
    <mergeCell ref="A330:E330"/>
    <mergeCell ref="A328:E328"/>
    <mergeCell ref="A346:F346"/>
    <mergeCell ref="A381:F381"/>
    <mergeCell ref="A384:F384"/>
    <mergeCell ref="A393:E393"/>
    <mergeCell ref="A411:F411"/>
    <mergeCell ref="A412:F412"/>
    <mergeCell ref="A413:F413"/>
    <mergeCell ref="A385:I385"/>
    <mergeCell ref="A387:F387"/>
    <mergeCell ref="A388:F388"/>
    <mergeCell ref="A389:F389"/>
    <mergeCell ref="A197:F197"/>
    <mergeCell ref="A204:D204"/>
    <mergeCell ref="F218:H218"/>
    <mergeCell ref="F219:H219"/>
    <mergeCell ref="F220:H220"/>
    <mergeCell ref="F221:H221"/>
    <mergeCell ref="F222:H222"/>
    <mergeCell ref="F223:H223"/>
    <mergeCell ref="F199:H199"/>
    <mergeCell ref="F200:H200"/>
    <mergeCell ref="F201:H201"/>
    <mergeCell ref="F205:H205"/>
    <mergeCell ref="F206:H206"/>
    <mergeCell ref="A207:D207"/>
    <mergeCell ref="F207:H207"/>
    <mergeCell ref="F211:H211"/>
    <mergeCell ref="F212:H212"/>
    <mergeCell ref="A120:I120"/>
    <mergeCell ref="A115:F115"/>
    <mergeCell ref="A119:I119"/>
    <mergeCell ref="A113:F113"/>
    <mergeCell ref="A114:F114"/>
    <mergeCell ref="A111:F111"/>
    <mergeCell ref="A123:E123"/>
    <mergeCell ref="A128:C128"/>
    <mergeCell ref="A127:C127"/>
    <mergeCell ref="A124:C124"/>
    <mergeCell ref="A126:B126"/>
    <mergeCell ref="A104:I104"/>
    <mergeCell ref="A95:I95"/>
    <mergeCell ref="A101:I101"/>
    <mergeCell ref="A107:E107"/>
    <mergeCell ref="A108:E108"/>
    <mergeCell ref="A109:E109"/>
    <mergeCell ref="A110:E110"/>
    <mergeCell ref="A112:E112"/>
    <mergeCell ref="A103:I103"/>
    <mergeCell ref="A89:B89"/>
    <mergeCell ref="D87:F87"/>
    <mergeCell ref="D88:F88"/>
    <mergeCell ref="D89:F89"/>
    <mergeCell ref="A91:I91"/>
    <mergeCell ref="A94:I94"/>
    <mergeCell ref="A97:I97"/>
    <mergeCell ref="A99:I99"/>
    <mergeCell ref="A68:I68"/>
    <mergeCell ref="A70:I70"/>
    <mergeCell ref="A72:I72"/>
    <mergeCell ref="A73:I73"/>
    <mergeCell ref="A75:I75"/>
    <mergeCell ref="A76:I76"/>
    <mergeCell ref="A78:I78"/>
    <mergeCell ref="A79:I79"/>
    <mergeCell ref="A81:I81"/>
    <mergeCell ref="A83:I83"/>
    <mergeCell ref="A85:I85"/>
    <mergeCell ref="A88:B88"/>
    <mergeCell ref="A65:I65"/>
    <mergeCell ref="A66:I66"/>
    <mergeCell ref="A67:I67"/>
    <mergeCell ref="A51:I51"/>
    <mergeCell ref="A30:I30"/>
    <mergeCell ref="A32:I32"/>
    <mergeCell ref="A33:I33"/>
    <mergeCell ref="A35:I35"/>
    <mergeCell ref="A36:I36"/>
    <mergeCell ref="A37:I37"/>
    <mergeCell ref="A52:I52"/>
    <mergeCell ref="A53:I53"/>
    <mergeCell ref="A54:I54"/>
    <mergeCell ref="A56:I56"/>
    <mergeCell ref="A58:I58"/>
    <mergeCell ref="A59:I59"/>
    <mergeCell ref="A61:I61"/>
    <mergeCell ref="A62:I62"/>
    <mergeCell ref="A64:I64"/>
    <mergeCell ref="A27:I27"/>
    <mergeCell ref="A12:C12"/>
    <mergeCell ref="A28:I28"/>
    <mergeCell ref="A29:I29"/>
    <mergeCell ref="A16:I16"/>
    <mergeCell ref="A19:D19"/>
    <mergeCell ref="E19:I19"/>
    <mergeCell ref="A20:D20"/>
    <mergeCell ref="E20:I20"/>
    <mergeCell ref="A2:I2"/>
    <mergeCell ref="A3:I3"/>
    <mergeCell ref="A11:I11"/>
    <mergeCell ref="A14:I14"/>
    <mergeCell ref="E21:I21"/>
    <mergeCell ref="E22:I22"/>
    <mergeCell ref="A21:D21"/>
    <mergeCell ref="A22:D22"/>
    <mergeCell ref="A380:F380"/>
    <mergeCell ref="A376:E376"/>
    <mergeCell ref="A368:F368"/>
    <mergeCell ref="A369:F369"/>
    <mergeCell ref="A370:F370"/>
    <mergeCell ref="A372:F372"/>
    <mergeCell ref="A373:F373"/>
    <mergeCell ref="A378:F378"/>
    <mergeCell ref="A23:D23"/>
    <mergeCell ref="A46:I46"/>
    <mergeCell ref="A47:I47"/>
    <mergeCell ref="A48:I48"/>
    <mergeCell ref="A49:I49"/>
    <mergeCell ref="A50:I50"/>
    <mergeCell ref="G197:H197"/>
    <mergeCell ref="E23:I23"/>
    <mergeCell ref="A409:I409"/>
    <mergeCell ref="A397:F397"/>
    <mergeCell ref="A399:F399"/>
    <mergeCell ref="A382:F382"/>
    <mergeCell ref="A379:F379"/>
    <mergeCell ref="A421:I421"/>
    <mergeCell ref="A428:F428"/>
    <mergeCell ref="A424:I424"/>
    <mergeCell ref="A414:F414"/>
    <mergeCell ref="A415:F415"/>
    <mergeCell ref="A416:F416"/>
    <mergeCell ref="A417:F417"/>
    <mergeCell ref="A418:F418"/>
    <mergeCell ref="A419:F419"/>
    <mergeCell ref="A400:F400"/>
    <mergeCell ref="A408:E408"/>
    <mergeCell ref="A401:F401"/>
    <mergeCell ref="A402:F402"/>
    <mergeCell ref="A404:I404"/>
    <mergeCell ref="A391:I391"/>
    <mergeCell ref="A394:I394"/>
    <mergeCell ref="A396:F396"/>
    <mergeCell ref="J352:K352"/>
    <mergeCell ref="A192:I192"/>
    <mergeCell ref="A194:I194"/>
    <mergeCell ref="A138:I138"/>
    <mergeCell ref="A303:I303"/>
    <mergeCell ref="G262:H262"/>
    <mergeCell ref="F229:H229"/>
    <mergeCell ref="F235:H235"/>
    <mergeCell ref="F236:H236"/>
    <mergeCell ref="F237:H237"/>
    <mergeCell ref="A337:F337"/>
    <mergeCell ref="A338:F338"/>
    <mergeCell ref="A339:F339"/>
    <mergeCell ref="A340:F340"/>
    <mergeCell ref="A341:F341"/>
    <mergeCell ref="A140:I140"/>
    <mergeCell ref="A141:I141"/>
    <mergeCell ref="A149:I149"/>
    <mergeCell ref="A150:I150"/>
    <mergeCell ref="A144:E144"/>
    <mergeCell ref="A145:F145"/>
    <mergeCell ref="A146:F146"/>
    <mergeCell ref="A154:E154"/>
    <mergeCell ref="A155:E155"/>
    <mergeCell ref="A232:D232"/>
    <mergeCell ref="F232:H232"/>
    <mergeCell ref="F217:H217"/>
    <mergeCell ref="A208:D208"/>
    <mergeCell ref="F208:H208"/>
    <mergeCell ref="A209:D209"/>
    <mergeCell ref="F209:H209"/>
    <mergeCell ref="F210:H210"/>
    <mergeCell ref="F213:H213"/>
    <mergeCell ref="F214:H214"/>
    <mergeCell ref="F215:H215"/>
    <mergeCell ref="F216:H216"/>
    <mergeCell ref="F224:H224"/>
    <mergeCell ref="F225:H225"/>
    <mergeCell ref="F226:H226"/>
    <mergeCell ref="F227:H227"/>
    <mergeCell ref="F228:H228"/>
    <mergeCell ref="A230:D230"/>
    <mergeCell ref="F230:H230"/>
    <mergeCell ref="A231:D231"/>
    <mergeCell ref="F231:H231"/>
    <mergeCell ref="F233:H233"/>
    <mergeCell ref="F234:H234"/>
    <mergeCell ref="F252:H252"/>
    <mergeCell ref="F253:H253"/>
    <mergeCell ref="F254:H254"/>
    <mergeCell ref="F248:H248"/>
    <mergeCell ref="F249:H249"/>
    <mergeCell ref="F250:H250"/>
    <mergeCell ref="F245:H245"/>
    <mergeCell ref="F246:H246"/>
    <mergeCell ref="F247:H247"/>
    <mergeCell ref="F244:H244"/>
    <mergeCell ref="F238:H238"/>
    <mergeCell ref="F239:H239"/>
    <mergeCell ref="F240:H240"/>
    <mergeCell ref="F241:H241"/>
    <mergeCell ref="F242:H242"/>
    <mergeCell ref="F243:H243"/>
    <mergeCell ref="A432:I432"/>
    <mergeCell ref="A269:C269"/>
    <mergeCell ref="A191:I191"/>
    <mergeCell ref="F251:H251"/>
    <mergeCell ref="F256:H256"/>
    <mergeCell ref="A170:A171"/>
    <mergeCell ref="B170:B171"/>
    <mergeCell ref="C170:C171"/>
    <mergeCell ref="D170:D171"/>
    <mergeCell ref="E170:E171"/>
    <mergeCell ref="F170:F171"/>
    <mergeCell ref="G170:G171"/>
    <mergeCell ref="H170:H171"/>
    <mergeCell ref="I170:I171"/>
    <mergeCell ref="A177:A178"/>
    <mergeCell ref="B177:B178"/>
    <mergeCell ref="C177:C178"/>
    <mergeCell ref="D177:D178"/>
    <mergeCell ref="E177:E178"/>
    <mergeCell ref="F202:H202"/>
    <mergeCell ref="F203:H203"/>
    <mergeCell ref="F204:H204"/>
    <mergeCell ref="A233:D233"/>
    <mergeCell ref="F177:F178"/>
    <mergeCell ref="G177:G178"/>
    <mergeCell ref="H177:H178"/>
    <mergeCell ref="I177:I178"/>
    <mergeCell ref="A181:A182"/>
    <mergeCell ref="B181:B182"/>
    <mergeCell ref="C181:C182"/>
    <mergeCell ref="D181:D182"/>
    <mergeCell ref="E181:E182"/>
    <mergeCell ref="F181:F182"/>
    <mergeCell ref="G181:G182"/>
    <mergeCell ref="H181:H182"/>
    <mergeCell ref="I181:I182"/>
    <mergeCell ref="A183:A184"/>
    <mergeCell ref="B183:B184"/>
    <mergeCell ref="C183:C184"/>
    <mergeCell ref="D183:D184"/>
    <mergeCell ref="E183:E184"/>
    <mergeCell ref="F183:F184"/>
    <mergeCell ref="G183:G184"/>
    <mergeCell ref="H183:H184"/>
    <mergeCell ref="I183:I184"/>
  </mergeCells>
  <pageMargins left="0.31496062992125984" right="0.11811023622047245" top="0.74803149606299213" bottom="0.74803149606299213" header="0.31496062992125984" footer="0.31496062992125984"/>
  <pageSetup scale="57" orientation="portrait" r:id="rId1"/>
  <rowBreaks count="9" manualBreakCount="9">
    <brk id="44" max="8" man="1"/>
    <brk id="77" max="8" man="1"/>
    <brk id="118" max="8" man="1"/>
    <brk id="159" max="8" man="1"/>
    <brk id="192" max="8" man="1"/>
    <brk id="236" max="8" man="1"/>
    <brk id="283" max="8" man="1"/>
    <brk id="343" max="8" man="1"/>
    <brk id="39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ECANP-Cambio Patrimonio</vt:lpstr>
      <vt:lpstr>Comparativo SEPTIEMBR 2024</vt:lpstr>
      <vt:lpstr>NOTAS ACLARATORIA 09-2024</vt:lpstr>
      <vt:lpstr>'NOTAS ACLARATORIA 09-2024'!_Hlk536722009</vt:lpstr>
      <vt:lpstr>'NOTAS ACLARATORIA 09-2024'!_Hlk536724686</vt:lpstr>
      <vt:lpstr>'NOTAS ACLARATORIA 09-2024'!_Hlk75857250</vt:lpstr>
      <vt:lpstr>'NOTAS ACLARATORIA 09-2024'!_Hlk75857322</vt:lpstr>
      <vt:lpstr>'NOTAS ACLARATORIA 09-2024'!_Hlk75857340</vt:lpstr>
      <vt:lpstr>'NOTAS ACLARATORIA 09-2024'!_Hlk75871507</vt:lpstr>
      <vt:lpstr>'NOTAS ACLARATORIA 09-2024'!_Hlk76638388</vt:lpstr>
      <vt:lpstr>'NOTAS ACLARATORIA 09-2024'!_Hlk76642950</vt:lpstr>
      <vt:lpstr>'NOTAS ACLARATORIA 09-2024'!_Hlk76642985</vt:lpstr>
      <vt:lpstr>'NOTAS ACLARATORIA 09-2024'!_Hlk76939823</vt:lpstr>
      <vt:lpstr>'NOTAS ACLARATORIA 09-2024'!_Hlk76939949</vt:lpstr>
      <vt:lpstr>'NOTAS ACLARATORIA 09-2024'!_Hlk76941331</vt:lpstr>
      <vt:lpstr>'NOTAS ACLARATORIA 09-2024'!_Hlk76942091</vt:lpstr>
      <vt:lpstr>'NOTAS ACLARATORIA 09-2024'!_Hlk76943010</vt:lpstr>
      <vt:lpstr>'NOTAS ACLARATORIA 09-2024'!_Hlk76993857</vt:lpstr>
      <vt:lpstr>' ERF-Rendimiento Financiero'!Área_de_impresión</vt:lpstr>
      <vt:lpstr>'Comparativo SEPTIEMBR 2024'!Área_de_impresión</vt:lpstr>
      <vt:lpstr>'ECANP-Cambio Patrimonio'!Área_de_impresión</vt:lpstr>
      <vt:lpstr>'EFE-Flujo de Efectivo'!Área_de_impresión</vt:lpstr>
      <vt:lpstr>'ESF - Situación Financiera'!Área_de_impresión</vt:lpstr>
      <vt:lpstr>'NOTAS ACLARATORIA 09-2024'!Área_de_impresión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Nancy  Gonzalez</cp:lastModifiedBy>
  <cp:lastPrinted>2024-10-28T16:25:59Z</cp:lastPrinted>
  <dcterms:created xsi:type="dcterms:W3CDTF">2022-07-07T16:32:16Z</dcterms:created>
  <dcterms:modified xsi:type="dcterms:W3CDTF">2024-10-28T18:12:56Z</dcterms:modified>
</cp:coreProperties>
</file>