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https://coraapplata-my.sharepoint.com/personal/gonzalezn_coraapplata_gob_do/Documents/Escritorio/Nueva carpeta (4)/"/>
    </mc:Choice>
  </mc:AlternateContent>
  <xr:revisionPtr revIDLastSave="488" documentId="8_{CB129AE2-B010-47DD-A0E8-CC79BA8EDC48}" xr6:coauthVersionLast="47" xr6:coauthVersionMax="47" xr10:uidLastSave="{F84F98A0-BE6B-45C8-AC69-08F0EE041629}"/>
  <bookViews>
    <workbookView xWindow="-120" yWindow="-120" windowWidth="29040" windowHeight="15840" tabRatio="917" activeTab="5" xr2:uid="{00000000-000D-0000-FFFF-FFFF00000000}"/>
  </bookViews>
  <sheets>
    <sheet name="ESF - Situación Financiera" sheetId="1" r:id="rId1"/>
    <sheet name="ERF- Rendimiento Financiero" sheetId="31" r:id="rId2"/>
    <sheet name="RFE- Flujo de Efectivo" sheetId="32" r:id="rId3"/>
    <sheet name="ECANP- Cambio Patrimonio" sheetId="33" r:id="rId4"/>
    <sheet name="Comparativo JUNIO" sheetId="37" r:id="rId5"/>
    <sheet name="Notas Aclaratorias 6-2024" sheetId="34" r:id="rId6"/>
  </sheets>
  <externalReferences>
    <externalReference r:id="rId7"/>
  </externalReferences>
  <definedNames>
    <definedName name="_xlnm._FilterDatabase" localSheetId="0" hidden="1">'ESF - Situación Financiera'!$A$14:$F$14</definedName>
    <definedName name="_xlnm.Print_Area" localSheetId="4">'Comparativo JUNIO'!$A$1:$G$49</definedName>
    <definedName name="_xlnm.Print_Area" localSheetId="3">'ECANP- Cambio Patrimonio'!$A$1:$K$36</definedName>
    <definedName name="_xlnm.Print_Area" localSheetId="0">'ESF - Situación Financiera'!$A$1:$F$57</definedName>
    <definedName name="_xlnm.Print_Area" localSheetId="5">'Notas Aclaratorias 6-2024'!$A$1:$I$508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1" i="37" l="1"/>
  <c r="F31" i="37"/>
  <c r="G30" i="37"/>
  <c r="F30" i="37"/>
  <c r="G29" i="37"/>
  <c r="F29" i="37"/>
  <c r="G28" i="37"/>
  <c r="F28" i="37"/>
  <c r="G27" i="37"/>
  <c r="F27" i="37"/>
  <c r="G26" i="37"/>
  <c r="F26" i="37"/>
  <c r="E25" i="37"/>
  <c r="D25" i="37"/>
  <c r="G22" i="37"/>
  <c r="G21" i="37"/>
  <c r="F21" i="37"/>
  <c r="G20" i="37"/>
  <c r="F20" i="37"/>
  <c r="G19" i="37"/>
  <c r="F19" i="37"/>
  <c r="E18" i="37"/>
  <c r="D18" i="37"/>
  <c r="F18" i="37" l="1"/>
  <c r="F25" i="37"/>
  <c r="G18" i="37"/>
  <c r="E33" i="37"/>
  <c r="G33" i="37" s="1"/>
  <c r="G25" i="37" s="1"/>
  <c r="F19" i="31" l="1"/>
  <c r="D19" i="31" l="1"/>
  <c r="G421" i="34"/>
  <c r="I23" i="33" l="1"/>
  <c r="I389" i="34" l="1"/>
  <c r="I116" i="34"/>
  <c r="F36" i="1" l="1"/>
  <c r="G389" i="34" l="1"/>
  <c r="I368" i="34" l="1"/>
  <c r="G368" i="34" l="1"/>
  <c r="D34" i="1" s="1"/>
  <c r="I318" i="34" l="1"/>
  <c r="G226" i="34"/>
  <c r="F226" i="34"/>
  <c r="E226" i="34"/>
  <c r="D226" i="34"/>
  <c r="H221" i="34"/>
  <c r="G221" i="34"/>
  <c r="F221" i="34"/>
  <c r="E221" i="34"/>
  <c r="D221" i="34"/>
  <c r="G180" i="34"/>
  <c r="I136" i="34"/>
  <c r="G116" i="34"/>
  <c r="I226" i="34" l="1"/>
  <c r="D31" i="32" l="1"/>
  <c r="I506" i="34" l="1"/>
  <c r="G506" i="34"/>
  <c r="I496" i="34"/>
  <c r="G496" i="34"/>
  <c r="I480" i="34"/>
  <c r="G480" i="34"/>
  <c r="I467" i="34"/>
  <c r="G467" i="34"/>
  <c r="I460" i="34"/>
  <c r="G460" i="34"/>
  <c r="I451" i="34"/>
  <c r="G451" i="34"/>
  <c r="I439" i="34"/>
  <c r="G439" i="34"/>
  <c r="I432" i="34"/>
  <c r="G432" i="34"/>
  <c r="I421" i="34"/>
  <c r="I401" i="34"/>
  <c r="G401" i="34"/>
  <c r="I358" i="34"/>
  <c r="G358" i="34"/>
  <c r="D33" i="1" s="1"/>
  <c r="G340" i="34"/>
  <c r="I328" i="34"/>
  <c r="G328" i="34"/>
  <c r="H247" i="34"/>
  <c r="G245" i="34"/>
  <c r="G247" i="34" s="1"/>
  <c r="F245" i="34"/>
  <c r="E245" i="34"/>
  <c r="E247" i="34" s="1"/>
  <c r="D245" i="34"/>
  <c r="D247" i="34" s="1"/>
  <c r="I243" i="34"/>
  <c r="F242" i="34"/>
  <c r="E242" i="34"/>
  <c r="D242" i="34"/>
  <c r="C242" i="34"/>
  <c r="B242" i="34"/>
  <c r="B249" i="34" s="1"/>
  <c r="I240" i="34"/>
  <c r="H238" i="34"/>
  <c r="H242" i="34" s="1"/>
  <c r="H249" i="34" s="1"/>
  <c r="G238" i="34"/>
  <c r="G242" i="34" s="1"/>
  <c r="G249" i="34" s="1"/>
  <c r="I236" i="34"/>
  <c r="H228" i="34"/>
  <c r="F228" i="34"/>
  <c r="H226" i="34"/>
  <c r="I224" i="34"/>
  <c r="I222" i="34"/>
  <c r="G228" i="34"/>
  <c r="E228" i="34"/>
  <c r="D228" i="34"/>
  <c r="C221" i="34"/>
  <c r="I219" i="34"/>
  <c r="I217" i="34"/>
  <c r="B215" i="34"/>
  <c r="I215" i="34" s="1"/>
  <c r="I211" i="34"/>
  <c r="I210" i="34"/>
  <c r="I203" i="34"/>
  <c r="G203" i="34"/>
  <c r="I191" i="34"/>
  <c r="G191" i="34"/>
  <c r="I180" i="34"/>
  <c r="G125" i="34"/>
  <c r="G136" i="34" s="1"/>
  <c r="I221" i="34" l="1"/>
  <c r="I228" i="34" s="1"/>
  <c r="I212" i="34"/>
  <c r="B221" i="34"/>
  <c r="B228" i="34" s="1"/>
  <c r="I245" i="34"/>
  <c r="G211" i="34"/>
  <c r="E249" i="34"/>
  <c r="G210" i="34"/>
  <c r="D249" i="34"/>
  <c r="F247" i="34"/>
  <c r="I247" i="34" s="1"/>
  <c r="F249" i="34"/>
  <c r="I238" i="34"/>
  <c r="I242" i="34" s="1"/>
  <c r="G212" i="34" l="1"/>
  <c r="I249" i="34"/>
  <c r="C25" i="33"/>
  <c r="E23" i="33"/>
  <c r="K22" i="33"/>
  <c r="K21" i="33"/>
  <c r="K20" i="33"/>
  <c r="I18" i="33"/>
  <c r="K17" i="33"/>
  <c r="K16" i="33"/>
  <c r="K15" i="33"/>
  <c r="K23" i="33" l="1"/>
  <c r="K18" i="33"/>
  <c r="F63" i="32"/>
  <c r="D63" i="32"/>
  <c r="F49" i="32"/>
  <c r="D49" i="32"/>
  <c r="D65" i="32" s="1"/>
  <c r="F31" i="32"/>
  <c r="F65" i="32" s="1"/>
  <c r="F67" i="32" l="1"/>
  <c r="D67" i="32"/>
  <c r="F28" i="31"/>
  <c r="D28" i="31"/>
  <c r="F30" i="31" l="1"/>
  <c r="D30" i="31"/>
  <c r="F45" i="1"/>
  <c r="F38" i="1"/>
  <c r="F26" i="1"/>
  <c r="F22" i="1"/>
  <c r="D45" i="1"/>
  <c r="D36" i="1"/>
  <c r="F28" i="1" l="1"/>
  <c r="F47" i="1"/>
  <c r="D26" i="1"/>
  <c r="F48" i="1" l="1"/>
  <c r="D38" i="1"/>
  <c r="D47" i="1" l="1"/>
  <c r="D22" i="1"/>
  <c r="D28" i="1" l="1"/>
  <c r="D48" i="1" s="1"/>
</calcChain>
</file>

<file path=xl/sharedStrings.xml><?xml version="1.0" encoding="utf-8"?>
<sst xmlns="http://schemas.openxmlformats.org/spreadsheetml/2006/main" count="684" uniqueCount="566">
  <si>
    <t>Estado de Situación Financiera</t>
  </si>
  <si>
    <t>(Valores en RD$)</t>
  </si>
  <si>
    <t>Activos</t>
  </si>
  <si>
    <t>Activos corrientes</t>
  </si>
  <si>
    <t>Total activos corrientes</t>
  </si>
  <si>
    <t>Activos no corrientes</t>
  </si>
  <si>
    <t>Total activos no corrientes</t>
  </si>
  <si>
    <t>Total activos</t>
  </si>
  <si>
    <t xml:space="preserve"> </t>
  </si>
  <si>
    <t>Pasivos</t>
  </si>
  <si>
    <t>Pasivos corrientes</t>
  </si>
  <si>
    <t>Total pasivos corrientes</t>
  </si>
  <si>
    <t xml:space="preserve">Total pasivos </t>
  </si>
  <si>
    <t>Capital</t>
  </si>
  <si>
    <t>Total activos netos/patrimonio</t>
  </si>
  <si>
    <t>Total pasivos y activos netos/patrimonio</t>
  </si>
  <si>
    <t>Efectivo y equivalentes de efectivo (Nota 7)</t>
  </si>
  <si>
    <t>Cuenta por cobrar a corto plazo (Notas 8)</t>
  </si>
  <si>
    <t>Inventarios (Nota 9)</t>
  </si>
  <si>
    <t>Pagos anticipados (Nota 10)</t>
  </si>
  <si>
    <t>Otros activos corrientes (Nota 11)</t>
  </si>
  <si>
    <t>Propiedad, Planta y equipos neto (Nota 11)</t>
  </si>
  <si>
    <t>Cuentas por pagar a corto  plazo (Nota 12)</t>
  </si>
  <si>
    <t>Retenciones y acumulaciones por pagar (Nota 13)</t>
  </si>
  <si>
    <t>Resultados positivos (ahorro) / negativo (desahorro).</t>
  </si>
  <si>
    <t xml:space="preserve">Resultados acumulados </t>
  </si>
  <si>
    <t>Nancy M. Gonzalez Sandoval
    Contadora</t>
  </si>
  <si>
    <t xml:space="preserve"> Oliver Nazario Brugal
Director General</t>
  </si>
  <si>
    <t>Máximo Antonio Herrera Salvador
Director Administrativo Financiero.</t>
  </si>
  <si>
    <t>Las notas de la 07a la  23 son parte integral de estos Estados Financieros.</t>
  </si>
  <si>
    <t xml:space="preserve">Ajuste al patrimonio de periodos Anteriores (+ ó - ) </t>
  </si>
  <si>
    <r>
      <rPr>
        <sz val="13"/>
        <rFont val="Times New Roman"/>
        <family val="1"/>
      </rPr>
      <t>Máximo Antonio Herrera Salvador</t>
    </r>
    <r>
      <rPr>
        <b/>
        <sz val="13"/>
        <rFont val="Times New Roman"/>
        <family val="1"/>
      </rPr>
      <t xml:space="preserve">
Director Administrativo Financiero.</t>
    </r>
  </si>
  <si>
    <r>
      <rPr>
        <sz val="13"/>
        <rFont val="Times New Roman"/>
        <family val="1"/>
      </rPr>
      <t xml:space="preserve"> Oliver Nazario Brugal</t>
    </r>
    <r>
      <rPr>
        <b/>
        <sz val="13"/>
        <rFont val="Times New Roman"/>
        <family val="1"/>
      </rPr>
      <t xml:space="preserve">
Director General</t>
    </r>
  </si>
  <si>
    <r>
      <t xml:space="preserve">               Diana Polanco Gonzalez</t>
    </r>
    <r>
      <rPr>
        <b/>
        <sz val="13"/>
        <rFont val="Times New Roman"/>
        <family val="1"/>
      </rPr>
      <t xml:space="preserve">
                Enc. Contabilidad</t>
    </r>
  </si>
  <si>
    <r>
      <rPr>
        <sz val="13"/>
        <rFont val="Times New Roman"/>
        <family val="1"/>
      </rPr>
      <t>Nancy M. Gonzalez Sandoval</t>
    </r>
    <r>
      <rPr>
        <b/>
        <sz val="13"/>
        <rFont val="Times New Roman"/>
        <family val="1"/>
      </rPr>
      <t xml:space="preserve">
    Contadora</t>
    </r>
  </si>
  <si>
    <t>Al 30 de Junio de 2024 y 2023</t>
  </si>
  <si>
    <t xml:space="preserve">         CORPORACION DE ACUEDUCTOS Y ALCANTARILLADOS DE PUERTO PLATA</t>
  </si>
  <si>
    <t>(CORAAPPLATA)</t>
  </si>
  <si>
    <t>405-05171-1</t>
  </si>
  <si>
    <t xml:space="preserve">                                                                                                                                                                                                                                                                                                                                                                                                                                                                                                                                                                                                                                                                                 </t>
  </si>
  <si>
    <t>Estado de Rendimiento Financiero</t>
  </si>
  <si>
    <t>Del ejercicio terminado al 30 de Junio del 2024 y 2023</t>
  </si>
  <si>
    <t>Ingresos por transacciones con contraprestación</t>
  </si>
  <si>
    <t>Transferencias y Donaciones</t>
  </si>
  <si>
    <t>Recargos, multas y otros ingresos</t>
  </si>
  <si>
    <t>Total ingresos</t>
  </si>
  <si>
    <t>Sueldos, salarios y beneficios a empleados</t>
  </si>
  <si>
    <t>Suministros y materiales para consumo</t>
  </si>
  <si>
    <t>Gasto de depreciación y amortización</t>
  </si>
  <si>
    <t>Otros gastos</t>
  </si>
  <si>
    <t>Gastos financieros</t>
  </si>
  <si>
    <t>Total gastos</t>
  </si>
  <si>
    <t>Resultados positivos (ahorro) / negativo (desahorro)</t>
  </si>
  <si>
    <t>Nota 01: En el Rendimiento Financiero, los ingresos estan realizado por el metodo de lo Devengado</t>
  </si>
  <si>
    <r>
      <t xml:space="preserve">               </t>
    </r>
    <r>
      <rPr>
        <b/>
        <sz val="13"/>
        <rFont val="Times New Roman"/>
        <family val="1"/>
      </rPr>
      <t>Diana Polanco Gonzalez
                Enc. Contabilidad</t>
    </r>
  </si>
  <si>
    <t xml:space="preserve">
</t>
  </si>
  <si>
    <t>Del ejercicio terminado al 30 de Junio 2024 y 2023</t>
  </si>
  <si>
    <t>Flujos de efectivo procedentes de actividades de operación (AOP)</t>
  </si>
  <si>
    <t>Cobros impuestos</t>
  </si>
  <si>
    <t>Contribuciones de la seguridad social</t>
  </si>
  <si>
    <t>Cobros por venta de bienes y servicios y arrendamientos</t>
  </si>
  <si>
    <t>Cobros de subvenciones, transferencias, y otras asignaciones</t>
  </si>
  <si>
    <t>Cobros de seguros por primas, reclamos y otros</t>
  </si>
  <si>
    <t>Cobros por contratos mantenidos para negocios o intercambio</t>
  </si>
  <si>
    <t>Cobros de intereses financieros</t>
  </si>
  <si>
    <t>Otros cobros</t>
  </si>
  <si>
    <t>Pagos a otras entidades para financiar sus operaciones (Transferencias)</t>
  </si>
  <si>
    <t>Pagos a los trabajadores o en beneficio de ellos</t>
  </si>
  <si>
    <t>Pagos por contribuciones a la seguridad social</t>
  </si>
  <si>
    <t>Pagos de pensiones y jubilaciones</t>
  </si>
  <si>
    <t xml:space="preserve">Pagos a proveedores </t>
  </si>
  <si>
    <t>Pagos por contratos mantenidos para negocios o intercambio</t>
  </si>
  <si>
    <t xml:space="preserve">Pagos de intereses </t>
  </si>
  <si>
    <t xml:space="preserve">Otros pagos </t>
  </si>
  <si>
    <t>Flujos de efectivo netos de las actividades de operación</t>
  </si>
  <si>
    <t>Flujos de efectivo de las actividades de inversión (AINV)</t>
  </si>
  <si>
    <t xml:space="preserve">Cobros por venta de propiedad, planta y equipo </t>
  </si>
  <si>
    <t>Cobros por venta de intangibles y otros activos de largo plazo</t>
  </si>
  <si>
    <t>Cobros por títulos patrimoniales o de deuda y participación en asociaciones</t>
  </si>
  <si>
    <t>Cobros por reembolsos de préstamos o anticipos hechos a terceros</t>
  </si>
  <si>
    <t>Cobros por conceptos de contratos a futuro, a plazo, opciones o permuta</t>
  </si>
  <si>
    <t xml:space="preserve">Pagos por adquisición de propiedad, planta y equipo </t>
  </si>
  <si>
    <t>Pagos por adquisición de intangibles y otros activos de largo plazo</t>
  </si>
  <si>
    <t>Pagos por adquisición de títulos patrimoniales o de deuda y participación en asociaciones</t>
  </si>
  <si>
    <t>Pagos por otorgamiento de préstamos o anticipos hechos a terceros</t>
  </si>
  <si>
    <t>Pagos por conceptos de contratos a futuro, a plazo, opciones o permuta</t>
  </si>
  <si>
    <t>Pagos por costos de construcciones y desarrollos en proceso</t>
  </si>
  <si>
    <t>Construccion en proceso</t>
  </si>
  <si>
    <t xml:space="preserve">Flujos de efectivo netos por las actividades de inversión </t>
  </si>
  <si>
    <t>Flujos de efectivo de las actividades de financiación</t>
  </si>
  <si>
    <t>Cobro por emisión de títulos de deudas, bonos</t>
  </si>
  <si>
    <t>Cobro por préstamos, pagarés, hipotecas</t>
  </si>
  <si>
    <t>Cobro por aporte de accionista</t>
  </si>
  <si>
    <t>Cobro de los arrendatarios por contratos de arrendamientos financieros</t>
  </si>
  <si>
    <t>Pago reembolso en efectivo de los montos recibidos en emisión de títulos de deudas, bonos</t>
  </si>
  <si>
    <t>Pago reembolso en efectivo de los montos recibidos en préstamos, pagarés, hipotecas</t>
  </si>
  <si>
    <t>Pago reembolso de efectivo recibió por aporte de accionista</t>
  </si>
  <si>
    <t xml:space="preserve">Pago por distribución/dividendos al gobierno </t>
  </si>
  <si>
    <t>Pago de los arrendatarios por contratos de arrendamientos financieros</t>
  </si>
  <si>
    <t>Flujos de efectivo netos por las actividades de financiación</t>
  </si>
  <si>
    <t xml:space="preserve">Incremento/(Disminución) neta en efectivo y equivalentes al efectivo </t>
  </si>
  <si>
    <t xml:space="preserve">Efectivo y equivalentes al efectivo al principio del período </t>
  </si>
  <si>
    <t xml:space="preserve">Efectivo y equivalentes al efectivo al final del período </t>
  </si>
  <si>
    <t xml:space="preserve">   </t>
  </si>
  <si>
    <r>
      <t xml:space="preserve">  </t>
    </r>
    <r>
      <rPr>
        <b/>
        <sz val="13"/>
        <rFont val="Times New Roman"/>
        <family val="1"/>
      </rPr>
      <t>Diana Polanco Gonzalez
Enc. Contabilidad</t>
    </r>
  </si>
  <si>
    <r>
      <rPr>
        <b/>
        <u val="singleAccounting"/>
        <sz val="13"/>
        <rFont val="Times New Roman"/>
        <family val="1"/>
      </rPr>
      <t>Nancy M. Gonzalez Sandoval</t>
    </r>
    <r>
      <rPr>
        <b/>
        <sz val="13"/>
        <rFont val="Times New Roman"/>
        <family val="1"/>
      </rPr>
      <t xml:space="preserve">
Contadora General</t>
    </r>
  </si>
  <si>
    <t>Estado de Cambio de Activo / Patrimonio</t>
  </si>
  <si>
    <t>Capital Aportado</t>
  </si>
  <si>
    <t>Resultados Acumulados</t>
  </si>
  <si>
    <t>Total Activos Netos / Patrimonio</t>
  </si>
  <si>
    <t>Saldo al 31 de diciembre de 2022</t>
  </si>
  <si>
    <t>Resultado del período</t>
  </si>
  <si>
    <t>Saldo al 30 de Junio de 2023</t>
  </si>
  <si>
    <t>Saldo al 31 de diciembre de 2023</t>
  </si>
  <si>
    <t>.</t>
  </si>
  <si>
    <t xml:space="preserve">                                                                                                                                                                                                     </t>
  </si>
  <si>
    <r>
      <rPr>
        <b/>
        <u val="singleAccounting"/>
        <sz val="13"/>
        <rFont val="Times New Roman"/>
        <family val="1"/>
      </rPr>
      <t>Nancy M. Gonzalez Sandoval</t>
    </r>
    <r>
      <rPr>
        <b/>
        <sz val="13"/>
        <rFont val="Times New Roman"/>
        <family val="1"/>
      </rPr>
      <t xml:space="preserve">
Contadora </t>
    </r>
  </si>
  <si>
    <t>NOTAS A LOS ESTADOS FINANCIEROS</t>
  </si>
  <si>
    <r>
      <t xml:space="preserve">Nota #1 Entidad </t>
    </r>
    <r>
      <rPr>
        <b/>
        <sz val="14"/>
        <color rgb="FF000000"/>
        <rFont val="Arial"/>
        <family val="2"/>
      </rPr>
      <t>E</t>
    </r>
    <r>
      <rPr>
        <b/>
        <sz val="14"/>
        <color theme="1"/>
        <rFont val="Arial"/>
        <family val="2"/>
      </rPr>
      <t>conómica</t>
    </r>
  </si>
  <si>
    <r>
      <t xml:space="preserve">La Corporación de Acueductos y Alcantarillados de Puerto Plata (CORAAPPLATA), fue </t>
    </r>
    <r>
      <rPr>
        <sz val="14"/>
        <color rgb="FF000000"/>
        <rFont val="Arial"/>
        <family val="2"/>
      </rPr>
      <t>creada</t>
    </r>
    <r>
      <rPr>
        <sz val="14"/>
        <color rgb="FFFF0000"/>
        <rFont val="Arial"/>
        <family val="2"/>
      </rPr>
      <t xml:space="preserve"> </t>
    </r>
    <r>
      <rPr>
        <sz val="14"/>
        <color rgb="FF282828"/>
        <rFont val="Arial"/>
        <family val="2"/>
      </rPr>
      <t>mediante la Ley 142-97, para brindar a la provincia de Puerto Plata servicios de agua potable, alcantarillado y saneamiento con calidad, eficiencia y eficacia, elevando el nivel de vida de la población y la satisfacción de los clientes a partir del compromiso medioambiental sustentable, siendo una corporación que se desarrolla con un capital humano competente, motivado y comprometido.</t>
    </r>
  </si>
  <si>
    <t>Al 30 de Junio del 2024, los principales funcionarios de La Corporación de Acueductos y Alcantarillados de Puerto Plata (CORAAPPLATA) son los siguientes:</t>
  </si>
  <si>
    <t xml:space="preserve">Nombre </t>
  </si>
  <si>
    <t xml:space="preserve">Oliver Nazario Brugal                               </t>
  </si>
  <si>
    <t>Director General CORAAPPLATA</t>
  </si>
  <si>
    <t xml:space="preserve">Otto Manuel Gomez Sanchez                                         </t>
  </si>
  <si>
    <t>Presidente del Consejo</t>
  </si>
  <si>
    <t xml:space="preserve">Máximo Antonio Herrera Salvador         </t>
  </si>
  <si>
    <t>Director Administrativo y Financiero</t>
  </si>
  <si>
    <t xml:space="preserve">Nancy Gonzalez                               </t>
  </si>
  <si>
    <t xml:space="preserve">Contadora </t>
  </si>
  <si>
    <t xml:space="preserve">Diana Polanco Gonzalez                   </t>
  </si>
  <si>
    <t>Enc. Contabilidad</t>
  </si>
  <si>
    <t xml:space="preserve">Nota #2 Base de presentación </t>
  </si>
  <si>
    <t>Los Estados Financieros han sido preparados de conformidad con las Normas Internacionales de Contabilidad del Sector Público (NICSP), adoptadas por la Dirección General de Contabilidad Gubernamental de la República Dominicana (DIGECOG).</t>
  </si>
  <si>
    <t>La Corporación de Acueductos y Alcantarillados de Puerto Plata (CORAAPPLATA), presenta su presupuesto aprobado según la base contable de efectivo y los Estados Financieros sobre la base de lo percibido conforme a las estipulaciones de la NICSP 24 “Presentación de Información del Presupuesto en los Estados Financieros”.</t>
  </si>
  <si>
    <t>El presupuesto se aprueba según la base contable de efectivo siguiendo una clasificación de pago por funciones. El presupuesto aprobado cubre el periodo fiscal que va desde el 1ro., de enero hasta el 30 de Junio del 2024 y es incluido como información suplementaria en los Estados Financieros y sus Notas.</t>
  </si>
  <si>
    <t>La emisión y aprobación final de los Estados Financieros es autorizada por los funcionarios de alto nivel de la Institución.</t>
  </si>
  <si>
    <t xml:space="preserve">Nota # 3 Moneda funcional y de presentación </t>
  </si>
  <si>
    <t>Los Estados Financieros están presentados en pesos dominicanos (RD$) moneda de curso legal en República Dominicana.</t>
  </si>
  <si>
    <t>Nota #4 Uso de estimados y Juicios</t>
  </si>
  <si>
    <t>La preparación de los Estados Financieros de confirmada con las NICSP requiere que la administración realice juicios, estimaciones y supuestos que afectan la aplicación de las Políticas Contable y los montos de activos, pasivos, ingresos y gastos reportados. Los resultados reales pueden diferir de estas estimaciones.</t>
  </si>
  <si>
    <t>Las estimaciones y supuestos relevantes son revisados regularmente, las cuales son reconocidas prospectivamente.</t>
  </si>
  <si>
    <t>Medición de los valores razonables.</t>
  </si>
  <si>
    <t>La entidad cuenta con un marco de control establecido en relación con el cálculo de los valores razonables y tiene la responsabilidad general por la supervisión de todas las mediciones significativas de este, incluyendo los de Niveles 3.</t>
  </si>
  <si>
    <r>
      <t xml:space="preserve">Cuando se mide el valor razonable de un activo o pasivo, </t>
    </r>
    <r>
      <rPr>
        <sz val="14"/>
        <color rgb="FF282828"/>
        <rFont val="Arial"/>
        <family val="2"/>
      </rPr>
      <t>La Corporación de Acueductos y Alcantarillados de Puerto Plata (CORAAPPLATA)</t>
    </r>
    <r>
      <rPr>
        <sz val="14"/>
        <color theme="1"/>
        <rFont val="Arial"/>
        <family val="2"/>
      </rPr>
      <t xml:space="preserve"> utiliza siempre que sea posible, precios cotizados en un mercado activo.</t>
    </r>
  </si>
  <si>
    <t>Si el mercado para un activo o pasivo no es activo, la entidad establecerá el valor razonable utilizando una técnica de valoración. Con ésta se busca establecer cuál será el precio de una transacción realizada a la fecha de medición.</t>
  </si>
  <si>
    <t>Los valores se clasifican en niveles distintos dentro de una jerarquía como sigue:</t>
  </si>
  <si>
    <t>Nivel 1: Precios (no-ajustados) en mercados activos para activos o pasivos idénticos,</t>
  </si>
  <si>
    <t>Nivel 2: Datos diferentes de los precios cotizados incluidos en el Nivel 1 que sean observados para el activo o pasivo, ya sea directa (precios) o indirectamente (derivados de los precios).</t>
  </si>
  <si>
    <t>Nivel 3: Datos para el activo o pasivo que no se basan en datos de mercados observables (variables no observables).</t>
  </si>
  <si>
    <t>Si las variables usadas para medir el valor razonable de un activo o pasivo pueden clasificarse en niveles distintos de la jerarquía del valor razonable, entonces la medición se clasifica en su totalidad en el mismo nivel de la jerarquía que la variable de nivel más bajo, que sea significativa para la medición total.</t>
  </si>
  <si>
    <r>
      <t>La Corporación de Acueductos y Alcantarillados de Puerto Plata (CORAAPPLATA),</t>
    </r>
    <r>
      <rPr>
        <sz val="14"/>
        <color theme="1"/>
        <rFont val="Arial"/>
        <family val="2"/>
      </rPr>
      <t xml:space="preserve"> reconoce las transferencias entre los niveles de la jerarquía del valor razonable al final del periodo sobre el que se informa en el momento en que ocurrió el cambio.</t>
    </r>
  </si>
  <si>
    <t xml:space="preserve">Nota #5 Base de medición </t>
  </si>
  <si>
    <t>Los Estados Financieros se elaboran sobre la base del costo histórico, a excepción de los terrenos y edificios los cuales son valuados mediante tasaciones realizadas por un experto externo.</t>
  </si>
  <si>
    <t>Nota#6 Resumen de Políticas Contables significativas</t>
  </si>
  <si>
    <t>Aquí se detalla todo lo relacionado con las principales Políticas Contables significativas como podría ser, sin que esta enumeración se considere limitativa.</t>
  </si>
  <si>
    <t>Inventarios de materiales de oficina</t>
  </si>
  <si>
    <t>Hasta el momento contabilidad no realiza esta medición por lo que ya hemos notificado o explicamos, mis cuantas contables son basada a un sistema empresarial privado y el presupuesto a un sistema de cuentas gubernamental.</t>
  </si>
  <si>
    <t xml:space="preserve">Cuentas por cobrar y por pagar </t>
  </si>
  <si>
    <t>Los pasivos son reconocidos cuando se ha generado el cargo por el servicio brindado, independientemente del momento en el que se realiza el pago.</t>
  </si>
  <si>
    <t xml:space="preserve">Los pasivos son dados de baja cuando los compromisos son saldados o expira el compromiso. </t>
  </si>
  <si>
    <t>Propiedad, mobiliario y equipos</t>
  </si>
  <si>
    <t xml:space="preserve">Reconocimiento y medición </t>
  </si>
  <si>
    <t>Las partidas de mobiliarios y equipos son medidas al costo de adquisición menos la depreciación acumulada y pérdidas por deterioro. Si las partes significativas de un elemento de mobiliarios y equipos tiene vida útil diferente, se contabiliza como elementos separados de mobiliarios y equipos. Cualquier ganancia o pérdida procedente de la disposición de un elemento de mobiliarios y equipos (calculada como la diferencia entre el valor obtenido de la disposición y el valor en libros del activo) se reconoce en resultados. Para los activos de la institucion utilizamos el Sistema de Administrativo de Bienes (SIAB) basado sobre la NICSP 12.</t>
  </si>
  <si>
    <t xml:space="preserve"> Costos posteriores</t>
  </si>
  <si>
    <r>
      <t xml:space="preserve">Los desembolsos posteriores se capitalizan solo si es probable que </t>
    </r>
    <r>
      <rPr>
        <sz val="14"/>
        <color rgb="FF282828"/>
        <rFont val="Arial"/>
        <family val="2"/>
      </rPr>
      <t>La Corporación de Acueductos y Alcantarillados de Puerto Plata (CORAAPPLATA),</t>
    </r>
    <r>
      <rPr>
        <sz val="14"/>
        <color theme="1"/>
        <rFont val="Arial"/>
        <family val="2"/>
      </rPr>
      <t xml:space="preserve"> reciba los beneficios económicos futuros asociados con los costos. Las reparaciones y mantenimientos continuos se registran como gastos en resultados cuando se incurren.</t>
    </r>
  </si>
  <si>
    <t>Depreciación</t>
  </si>
  <si>
    <t>La depreciación se calcula sobre el monto depreciable, que corresponde al costo de un activo u otro monto que se sustituye por el costo menos su valor residual.</t>
  </si>
  <si>
    <t>La depreciación es reconocida en resultados con base en el método de línea recta sobre las vidas útiles estimadas de cada parte de una partida de mobiliarios y equipos, puesto que estas reflejan con mayor exactitud el patrón de consumo esperado de los beneficios económicos futuros relacionados con el activo.</t>
  </si>
  <si>
    <t>Los elementos de mobiliarios y equipos se deprecian desde la fecha en la que estén instalados y listos para su uso o en 
el caso de activos construidos internamente, desde la fecha que el activo esté completado y en condiciones de ser usado.</t>
  </si>
  <si>
    <t>El estimado de vida útil de los mobiliarios y equipos, es como sigue:</t>
  </si>
  <si>
    <t>Años de:</t>
  </si>
  <si>
    <r>
      <t>Tipo de Activo</t>
    </r>
    <r>
      <rPr>
        <b/>
        <sz val="14"/>
        <color rgb="FF000000"/>
        <rFont val="Arial"/>
        <family val="2"/>
      </rPr>
      <t xml:space="preserve"> </t>
    </r>
  </si>
  <si>
    <t>Vida Útil</t>
  </si>
  <si>
    <t>Mobiliarios y equipos</t>
  </si>
  <si>
    <r>
      <t xml:space="preserve">4 Años </t>
    </r>
    <r>
      <rPr>
        <b/>
        <sz val="14"/>
        <color theme="1"/>
        <rFont val="Arial"/>
        <family val="2"/>
      </rPr>
      <t>-</t>
    </r>
    <r>
      <rPr>
        <sz val="14"/>
        <color theme="1"/>
        <rFont val="Arial"/>
        <family val="2"/>
      </rPr>
      <t>10 Años</t>
    </r>
  </si>
  <si>
    <t>Los métodos de depreciación, la vida útil y los valores residuales son revisados anualmente y se ajustan si es 
necesario.</t>
  </si>
  <si>
    <t xml:space="preserve">Desembolsos posteriores </t>
  </si>
  <si>
    <t>Los desembolsos posteriores son capitalizados solo cuando aumentan los beneficios económicos futuros incorporados en el activo específico relacionado con dichos desembolsos.</t>
  </si>
  <si>
    <r>
      <rPr>
        <b/>
        <sz val="14"/>
        <color theme="1"/>
        <rFont val="Arial"/>
        <family val="2"/>
      </rPr>
      <t>Amortización</t>
    </r>
    <r>
      <rPr>
        <sz val="14"/>
        <color theme="1"/>
        <rFont val="Arial"/>
        <family val="2"/>
      </rPr>
      <t xml:space="preserve"> La amortización se calcula sobre el monto depreciable, que corresponde al costo de un activo menos su 
valor residual.</t>
    </r>
  </si>
  <si>
    <t>La amortización es reconocida en el resultado sobre la base del método de línea recta.</t>
  </si>
  <si>
    <t>La vida útil estimada de las licencias, programas y software abarca un período de 5 a 10 años.</t>
  </si>
  <si>
    <t>El método de amortización, la vida útil y el valor residual son revisados anualmente, si existe evidencia de algún cambio 
y se ajustan, si es necesario.</t>
  </si>
  <si>
    <t>Nota #7 Efectivo y equivalentes de efectivo.</t>
  </si>
  <si>
    <r>
      <t xml:space="preserve">Al 30 de Junio, de los periodos fiscales 2024-2023, las cuentas bancarias presentan los siguientes balances 
</t>
    </r>
    <r>
      <rPr>
        <b/>
        <sz val="14"/>
        <color theme="1"/>
        <rFont val="Arial"/>
        <family val="2"/>
      </rPr>
      <t>RD$ 548,751,776. y RD$ 482,242,403</t>
    </r>
    <r>
      <rPr>
        <sz val="14"/>
        <color theme="1"/>
        <rFont val="Arial"/>
        <family val="2"/>
      </rPr>
      <t>. Según Detalle:</t>
    </r>
  </si>
  <si>
    <t xml:space="preserve">Descripción                                                                                     </t>
  </si>
  <si>
    <t xml:space="preserve">Cuenta Banreservas Institucional cta. 070-005011-6            </t>
  </si>
  <si>
    <t xml:space="preserve">Cta Especial Banreservas cta. 070-005078-7                              </t>
  </si>
  <si>
    <t xml:space="preserve">Cta Banreserva (Servicio de Recaudo #070-005071-8)            </t>
  </si>
  <si>
    <r>
      <t xml:space="preserve">Cta Banreservas (Corte y Rec. # 070-006272-6)                  </t>
    </r>
    <r>
      <rPr>
        <u/>
        <sz val="14"/>
        <color rgb="FF000000"/>
        <rFont val="Arial"/>
        <family val="2"/>
      </rPr>
      <t xml:space="preserve">       </t>
    </r>
  </si>
  <si>
    <t>Cta Unica SIGEF 999-509700-0</t>
  </si>
  <si>
    <t>Caja Chica Dirección General</t>
  </si>
  <si>
    <t xml:space="preserve">Caja Chica Tesorería de Calidad                                                  </t>
  </si>
  <si>
    <t>Caja Chica de Laboratorio</t>
  </si>
  <si>
    <t xml:space="preserve">Caja chica Depto. de Saneamiento                                                    </t>
  </si>
  <si>
    <t>Total Efectivo y Equivalentes de Efectivo</t>
  </si>
  <si>
    <t>Nota #8 Cuenta por Cobrar a Corto Plazo</t>
  </si>
  <si>
    <r>
      <t xml:space="preserve">Al 30 de Junio, de los periodos fiscales 2024-2023, la partida de Cuentas por Cobrar comprende las siguientes partidas; el cobro del servicio brindado como corporación a los diferentes usuarios, los avances a la las obras en ejecución, compras en proceso, avance a trabajos de averías, reparación y mantenimiento de equipos y acueductos, la cuenta por cobrar empleados por descuentos dejados de aplicar en su momento por nomina, y otras cuentas por cobrar por monto pagado de más a proveedores, los balances ascendentes a </t>
    </r>
    <r>
      <rPr>
        <b/>
        <sz val="14"/>
        <color theme="1"/>
        <rFont val="Arial"/>
        <family val="2"/>
      </rPr>
      <t>RD$ 1,965,928,474.</t>
    </r>
    <r>
      <rPr>
        <sz val="14"/>
        <color theme="1"/>
        <rFont val="Arial"/>
        <family val="2"/>
      </rPr>
      <t xml:space="preserve"> Y </t>
    </r>
    <r>
      <rPr>
        <b/>
        <sz val="14"/>
        <color theme="1"/>
        <rFont val="Arial"/>
        <family val="2"/>
      </rPr>
      <t>RD$ 2,393,414,094.</t>
    </r>
    <r>
      <rPr>
        <sz val="14"/>
        <color theme="1"/>
        <rFont val="Arial"/>
        <family val="2"/>
      </rPr>
      <t xml:space="preserve">  según se detalla:</t>
    </r>
  </si>
  <si>
    <t xml:space="preserve">Descripción                                                                                  </t>
  </si>
  <si>
    <t>Cuenta por Cobrar a Corto Plazo:</t>
  </si>
  <si>
    <t>Solares y Parqueos</t>
  </si>
  <si>
    <t>Residenciales</t>
  </si>
  <si>
    <t>Instituciones Públicas</t>
  </si>
  <si>
    <t xml:space="preserve">Sector Comercial                                                            </t>
  </si>
  <si>
    <t xml:space="preserve">Sin Fines de Lucro (ONG)                                                     </t>
  </si>
  <si>
    <t>Zona Industrial</t>
  </si>
  <si>
    <t>Hoteles</t>
  </si>
  <si>
    <t xml:space="preserve">Avance a Obras                                                                 </t>
  </si>
  <si>
    <t>Compras en Proceso</t>
  </si>
  <si>
    <t>Avance a Trabajos</t>
  </si>
  <si>
    <t xml:space="preserve">Cuentas por Cobrar Empleados                                                    </t>
  </si>
  <si>
    <r>
      <t xml:space="preserve">Otras Cuentas Por Cobrar                                          </t>
    </r>
    <r>
      <rPr>
        <u/>
        <sz val="14"/>
        <color theme="1"/>
        <rFont val="Arial"/>
        <family val="2"/>
      </rPr>
      <t xml:space="preserve">                </t>
    </r>
  </si>
  <si>
    <t>TOTAL</t>
  </si>
  <si>
    <t>Cuenta por Cobrar Instituciones Publicas</t>
  </si>
  <si>
    <t>Sistema Nacional de Atencion y emergencia 911</t>
  </si>
  <si>
    <t>Direccion General de Aduana</t>
  </si>
  <si>
    <t>Ministerio de Agricultura</t>
  </si>
  <si>
    <t>Fuerza Armada de la Republica (Puerto Plata)</t>
  </si>
  <si>
    <t>Ayuntamientos Municipales (Puerto Plata y sus Municipios)</t>
  </si>
  <si>
    <t>Cuerpo Especializado Seguridad Puertuaria (CESEP)</t>
  </si>
  <si>
    <t>Cuerpo Especializado de Seguridad Turistica (CESTUR)</t>
  </si>
  <si>
    <t>Instituto Postal Dominicana (Oficina de Correo)</t>
  </si>
  <si>
    <t>Ministerio Casa y Escuela de Cultura</t>
  </si>
  <si>
    <t>Ministerio de Deporte y Recreacion</t>
  </si>
  <si>
    <t>Direccion General de Seguridad de Transito y Transporte Terreste (DIGESETT)</t>
  </si>
  <si>
    <t>Direccion Nacional de Control de Droga (DNCD)</t>
  </si>
  <si>
    <t>Ministerio de Educacion</t>
  </si>
  <si>
    <t>Ejercito Nacional</t>
  </si>
  <si>
    <t>Direccion General de Ganaderia</t>
  </si>
  <si>
    <t>Instituto Nacional de Atencion Integral a la primera infancia (INAIPI)</t>
  </si>
  <si>
    <t>Concejo Estatal del Azucar (Ingenio Amistad CEA)</t>
  </si>
  <si>
    <t>Junta Central Electoral (Puerto Plata y su Municipio)</t>
  </si>
  <si>
    <t>Poder Judicial</t>
  </si>
  <si>
    <t>Ministerio de la Mujer</t>
  </si>
  <si>
    <t>Ministerio de Medio Ambiente</t>
  </si>
  <si>
    <t>Direccion General de Migracion</t>
  </si>
  <si>
    <t>Direccion General de pasaporte</t>
  </si>
  <si>
    <t>Ministerio de Obra Publica y Comunicaciones</t>
  </si>
  <si>
    <t>Ministerio de Interior y Policia</t>
  </si>
  <si>
    <t>Direccion Puertuaria Dominicana</t>
  </si>
  <si>
    <t>Ministerio de Salud Publica</t>
  </si>
  <si>
    <t>Ministerio de Turismo</t>
  </si>
  <si>
    <t>Universidad Autonoma de Santo Domingo (CURA-UASD)</t>
  </si>
  <si>
    <t>EMPRESA DE TRANSMISION ELECTRICA DOMINICANA</t>
  </si>
  <si>
    <t>Oficina Senatorial</t>
  </si>
  <si>
    <t>Protecion Al Comsumidor (PROTECOM)</t>
  </si>
  <si>
    <t>Procuraduria General de la Republica</t>
  </si>
  <si>
    <t>Policia Nacional</t>
  </si>
  <si>
    <t>Gobernacion Provincial</t>
  </si>
  <si>
    <t>Instituto Dominicano de Prevencion y proteccion de Riesgo Laborales (IDOPRIL)</t>
  </si>
  <si>
    <t>Direccion General de Impuestos Internos</t>
  </si>
  <si>
    <t>Banco Agricola</t>
  </si>
  <si>
    <t>Banreservas</t>
  </si>
  <si>
    <t xml:space="preserve">Nota: dentro del sistema de facturación las instituciones públicas están como Oficiales en una base de 50 mil usuarios, por lo que se le dificulta al departamento de facturacion tener a mano el desglose de esta. Muchas de las instituciones funcionan en propiedad privada y la factura se emiten a nombra del propietario de la localidad.
</t>
  </si>
  <si>
    <t>Nota #9 Inventarios</t>
  </si>
  <si>
    <t xml:space="preserve">Descripción                                                                                </t>
  </si>
  <si>
    <t>Inventarios de Consumo y Prestacion de Servicio</t>
  </si>
  <si>
    <t xml:space="preserve">Inventarios de Materiales en Almacén                                                          </t>
  </si>
  <si>
    <t>Inventario de Material Gastable de Oficina</t>
  </si>
  <si>
    <t>Nota #10 Los Pagos por Anticipados</t>
  </si>
  <si>
    <r>
      <t xml:space="preserve">Al 30 de Junio, de los periodos fiscales 2024 y 2023 la cuenta de Gastos Pagados por anticipados disponible está compuesta 
por los seguros pagados por anticipados de vehículos, Propiedad, Incendio y   Fianzas de los bienes de la Corporación de Acueducto y Alcantarillado Puerto plata (Coraapplata), a </t>
    </r>
    <r>
      <rPr>
        <b/>
        <sz val="14"/>
        <color theme="1"/>
        <rFont val="Arial"/>
        <family val="2"/>
      </rPr>
      <t>RD$ 975,170.</t>
    </r>
    <r>
      <rPr>
        <sz val="14"/>
        <color theme="1"/>
        <rFont val="Arial"/>
        <family val="2"/>
      </rPr>
      <t xml:space="preserve"> Y </t>
    </r>
    <r>
      <rPr>
        <b/>
        <sz val="14"/>
        <color theme="1"/>
        <rFont val="Arial"/>
        <family val="2"/>
      </rPr>
      <t>RD$ 916,344.</t>
    </r>
    <r>
      <rPr>
        <sz val="14"/>
        <color theme="1"/>
        <rFont val="Arial"/>
        <family val="2"/>
      </rPr>
      <t xml:space="preserve"> Según se detalla:</t>
    </r>
  </si>
  <si>
    <t xml:space="preserve">Pagos por Anticipados:   </t>
  </si>
  <si>
    <t xml:space="preserve">         </t>
  </si>
  <si>
    <t>Seguro de Vehículos</t>
  </si>
  <si>
    <t>Seguro Incendio</t>
  </si>
  <si>
    <t xml:space="preserve">Seguro Responsabilidad Civil                                                     </t>
  </si>
  <si>
    <r>
      <t xml:space="preserve">Seguro Fidelidad 3D                                                                      </t>
    </r>
    <r>
      <rPr>
        <u/>
        <sz val="14"/>
        <color theme="1"/>
        <rFont val="Arial"/>
        <family val="2"/>
      </rPr>
      <t xml:space="preserve">   </t>
    </r>
  </si>
  <si>
    <t>Antivirus</t>
  </si>
  <si>
    <t>Nota#11 Propiedad Planta y Equipos</t>
  </si>
  <si>
    <t xml:space="preserve">Descripción                                                                            </t>
  </si>
  <si>
    <t xml:space="preserve">Propiedad Planta y Equipos          </t>
  </si>
  <si>
    <t xml:space="preserve">Depreciación acumulada                      </t>
  </si>
  <si>
    <t>Total, Propiedad Planta y Equipos</t>
  </si>
  <si>
    <t>Terreno</t>
  </si>
  <si>
    <t>Infraestructura</t>
  </si>
  <si>
    <t>Edif. Y componente</t>
  </si>
  <si>
    <t>Maq. Y Equipos</t>
  </si>
  <si>
    <t>Mob. Y equipo de ofic.</t>
  </si>
  <si>
    <t>Equipo Transp y otros</t>
  </si>
  <si>
    <t>Contruciones en Proceso</t>
  </si>
  <si>
    <t>Total</t>
  </si>
  <si>
    <t xml:space="preserve">Costos de adquisición  </t>
  </si>
  <si>
    <t>Adiciones</t>
  </si>
  <si>
    <t>Retiros</t>
  </si>
  <si>
    <t>otros</t>
  </si>
  <si>
    <t>Transferencias</t>
  </si>
  <si>
    <t>Saldo al final del periodo</t>
  </si>
  <si>
    <t xml:space="preserve">Dep. Acum. al inicio del periodo  </t>
  </si>
  <si>
    <t>Cargo del periodo</t>
  </si>
  <si>
    <t>Prop. planta y equipos neto</t>
  </si>
  <si>
    <t>Presupuesto trabaja según los pagos realizado y contabilidad registra cuando se cierra la negoción y se ha recibido el activo. Mientras no se cierra las transacciones de los avances a obras y a las compras, el departamento de contabilidad  lo van cargando en las cuantas llamada compras en procesos y avances a obras.</t>
  </si>
  <si>
    <t>NOTA: entre el Sistema de Contabilidad y el Sistema de Administracion de Bienes (SIAB), se refleja una diferencia con relacion a los activos fijos y la depreciaciones, debido a que el sistema del SIAB no tiene una cuenta de activo donde se puedan cargar los acueductos, los cuales son la fuentes de la corporacion.</t>
  </si>
  <si>
    <t>Nota#11 Relacion Construcion en Proeso</t>
  </si>
  <si>
    <t>CONTRATISTAS</t>
  </si>
  <si>
    <t>OBRAS</t>
  </si>
  <si>
    <t>MONTOS CUBICADOS</t>
  </si>
  <si>
    <t>CONSTRUCTORA  KUKY SILVERIO INDUSTRIAL</t>
  </si>
  <si>
    <t>CARCAMO Y ESTACION DE BOMBEO DEL MALECON</t>
  </si>
  <si>
    <t>ALCANTARILLADO SANITARIO PALMA SOLA</t>
  </si>
  <si>
    <t>LINEA DE ADUCCION DEL MAMEY</t>
  </si>
  <si>
    <t>JOSE OCTAVIANO MATOS CUEVAS</t>
  </si>
  <si>
    <t>CONST. ALCANTARILLADO SANITARIO ZONA SUR PARTE 13</t>
  </si>
  <si>
    <t>EDWIN EVARISTO VALERIO TORRES</t>
  </si>
  <si>
    <t>CONST. ALCANTARILLADO SANITARIO ZONA SUR PARTE 21</t>
  </si>
  <si>
    <t>JUAN DE DIOS SANTANA CALERIO</t>
  </si>
  <si>
    <t>CONST. EST. BOMB RED SANIT. ALCANT ZONA ALTA PTO. PTA</t>
  </si>
  <si>
    <t>CONST. COLEC PRINC LINEA IMPUL RED SANIT ALCANT ZONA ALTA PTO. PTA</t>
  </si>
  <si>
    <t>VICTOR MATIAS ENCARNACION</t>
  </si>
  <si>
    <t>CONST. ALCANTARILLADO SANITARIO ZONA SUR PARTE 22</t>
  </si>
  <si>
    <t>ING. CONSULTORES Y CONTRUCTORES SANITARIO CXA</t>
  </si>
  <si>
    <t>CONST. ACUEDUCTO PALO BANCO YASICA</t>
  </si>
  <si>
    <t>CONST. ASIST AGUA NEG. Y LINEA IMPULSION LUPERON</t>
  </si>
  <si>
    <t>CONST. CALLES, ACERAS Y CONTENES 7 BARRIOS</t>
  </si>
  <si>
    <t>RAFAEL ANTONIO VASQUEZ SANTANA</t>
  </si>
  <si>
    <t>REP. LINEAS SIST. AGUA POTABLE SOSUA PTO. PTA</t>
  </si>
  <si>
    <t>LUIS RAFAEL ALMONTE</t>
  </si>
  <si>
    <t>CONST. LINEA CONDUCCION DE SABANETA A MONTELLANO</t>
  </si>
  <si>
    <t>JUAN DE DIOS SANTANA CALERIO Y ASOC</t>
  </si>
  <si>
    <t>REH Y MANT. EST. BOMBEO MADRE VIEJA Y BELLA VISTA</t>
  </si>
  <si>
    <t>HECTOR AURELIO MARTINEZ ACOSTA</t>
  </si>
  <si>
    <t>CONST. ACUEDUCTO PALMAR GRANDE, LAJAS  Y LA CHINA</t>
  </si>
  <si>
    <t>RAFAEL EMILIO MARMOLEJOS</t>
  </si>
  <si>
    <t>CONST. ACUEDUCTO DE SABANETA DE CANGREJO</t>
  </si>
  <si>
    <t>JORGE RAFAEL VELAZQUEZ</t>
  </si>
  <si>
    <t>REH. PLANTA POTABILIZADORA DEL AC. DE PUERTO PLATA</t>
  </si>
  <si>
    <t>JOSE JAVIER SIERRON ARAUJO</t>
  </si>
  <si>
    <t>CONST. ACUEDUCTO PALMARITO IMBERT</t>
  </si>
  <si>
    <t>REF.  RED DIST. DOM ARMANDO, T. ALTA Y LOS MAESTROS</t>
  </si>
  <si>
    <t>JOSE MANUEL MARTINEZ CARRAZCO</t>
  </si>
  <si>
    <t>ABASTECER DE AGUA POTABLE A LOS CANAS DE IMBERT</t>
  </si>
  <si>
    <t>FRANCISCO ENCARNACION CABRERA</t>
  </si>
  <si>
    <t xml:space="preserve">REH LINEA IMPULSION ACUEDUCTO CANDELON </t>
  </si>
  <si>
    <t>JANETT EVELIO POLANCO RIVERA</t>
  </si>
  <si>
    <t>REH  PLANTA POTABILIZADORA DEL ACUEDUCTO ALTAMIRA</t>
  </si>
  <si>
    <t>JUAN ANTONIO DEL ROSARIO  GULLEN</t>
  </si>
  <si>
    <t>CONSTRUCCION ACUEDUCTO DE SABANETA DE YASICA</t>
  </si>
  <si>
    <t>MAGDALENA ALTAGRACIA JIMENEZ</t>
  </si>
  <si>
    <t>CONST. LINEA 4 PANCHO MATEO, MARIA AG. Y LA JAIBA</t>
  </si>
  <si>
    <t>REH PLANTA DE TRAT. DEL ACUEDUCTO SOSUA CABARETE</t>
  </si>
  <si>
    <t>RAMON CARPIO DEL CARMEN</t>
  </si>
  <si>
    <t>CONSTRUCCION TANQUE DE SAN MARCOS</t>
  </si>
  <si>
    <t>DIOGENES AUGUSTO RAMIREZ MARTINEZ</t>
  </si>
  <si>
    <t>CONST. GALERIA DE INF. OBRA DE TOMA AC. IMBERT</t>
  </si>
  <si>
    <t>SARITA &amp; ASOC. , S.A.</t>
  </si>
  <si>
    <t>ELECT. AC. MONTELLANO, LOS CIRUELA, IMBERT, TUBAGUA</t>
  </si>
  <si>
    <t>JOHAN MANUEL REYES</t>
  </si>
  <si>
    <t>INST. LINEA AD. YASICA-TUBAGUA DESDE PALO BLANCO</t>
  </si>
  <si>
    <t>MARGARITA CECILIA GOMEZ TEJADA</t>
  </si>
  <si>
    <t>CONST. OBRA DE TOMA AC. SAN MARCOS</t>
  </si>
  <si>
    <t>CALVIN ANTONIO SANTIAGO</t>
  </si>
  <si>
    <t>REH LINEA CONDUCCION AC. EL MAMEY LOS HIDALGOS</t>
  </si>
  <si>
    <t>INGENIROS CONSTRUCTORES Y CONSULTORES SANITARIO, SRL</t>
  </si>
  <si>
    <t>CONSTRUCCION LINEA DE IMPULSION AC. MARTIN ALONZO</t>
  </si>
  <si>
    <t>INGENIEROS CONSTUCTORES Y CONSULTORES SANITARIOS, SRL</t>
  </si>
  <si>
    <t>INST.  ELCTROMECANICAS AC. MARTIN ALONZO</t>
  </si>
  <si>
    <t>CONSTRUCCION LINEA DE IMPULSION AC. LAS CANAS</t>
  </si>
  <si>
    <t>INST. ELCTROMECANICAS AC. LAS CANAS</t>
  </si>
  <si>
    <t>JOSE MANUEL TAVAREZ</t>
  </si>
  <si>
    <t>HAB. INSTALACIONES FISICAS LABORATORIOS</t>
  </si>
  <si>
    <t>JACMIL MICHAEL GARCIA SANTANA</t>
  </si>
  <si>
    <t>REH ACUEDUCTO  CANDELON, LA CULEBRA Y BARRANCON</t>
  </si>
  <si>
    <t>NORBERTO MATA MARTINEZ</t>
  </si>
  <si>
    <t>CONST. NUEVA LINEA IMPULSION LA BERENGENA</t>
  </si>
  <si>
    <t>HIDROTEC, SRL</t>
  </si>
  <si>
    <t>REHAB., EQUIPAMIENTO EST. BOMBEO AGUAS RESID</t>
  </si>
  <si>
    <t>INDUEQUIPOS NDC, SRL</t>
  </si>
  <si>
    <t>REFORZAMIENTO CAMPO DE POZO MUÑOZ AC. PUERTO PLATA</t>
  </si>
  <si>
    <t>SUSAN DEL PILAR MORONTA DE POLANCO</t>
  </si>
  <si>
    <t>CONST. SISTEMA DIST.AGUA POTABLE LA HEBRA- YASICA</t>
  </si>
  <si>
    <t>AISER, SRL</t>
  </si>
  <si>
    <t>CONSTRUCCION ACUEDUCTO MOSOVI-MONTELLANO</t>
  </si>
  <si>
    <t>JOSE MIGUEL TAVAREZ</t>
  </si>
  <si>
    <t>AMPLIACION LINEA 30 CONEXIÓN EMISARIO</t>
  </si>
  <si>
    <t>NORBERTO JOSE PEREZ VENTURA</t>
  </si>
  <si>
    <t>RECONT. MURO PERIMETRAL PARQUEO OFICINA</t>
  </si>
  <si>
    <t>JUAN ANTONIO GUZMAN CARMONA</t>
  </si>
  <si>
    <t>CONST. Y PERFORACION DE POZO VARIOS</t>
  </si>
  <si>
    <t>SENOVIA VAZQUEZ CASTILLO</t>
  </si>
  <si>
    <t>REPOSICION LINEA AGUA POTABLE JOSE E. KUNHARDT</t>
  </si>
  <si>
    <t>DE LA CRUZ ROCHITTIS Y ASOCIADOS</t>
  </si>
  <si>
    <t>CONT. COLECT. AGUA RESID. CAÑADA MIRADOR</t>
  </si>
  <si>
    <t>ARIEL YODERMY CASTILLO</t>
  </si>
  <si>
    <t>CONST. RELEVO Y LINEA IMPULSION ZONA BAJA</t>
  </si>
  <si>
    <t>KNORTH CONSTRUCCION, SRL</t>
  </si>
  <si>
    <t>CONST. COLET. AGUA RESID. CAÑADA VISTA</t>
  </si>
  <si>
    <t>NILDA ALTAGRACIA SANDOVAL</t>
  </si>
  <si>
    <t>CONST. COLECT. AGUA RESIDUALES BARRIO TRES</t>
  </si>
  <si>
    <t>WALY ANTONIO COLON GUZMAN</t>
  </si>
  <si>
    <t>CONST. EDIFICACION LABORATORIO AC. PUERTO PLATA</t>
  </si>
  <si>
    <t>ALEJANDRO A CRUZ</t>
  </si>
  <si>
    <t>CONST. ACUEDUCTO LA VIGIA- LAS TRES CANAS PARTE C</t>
  </si>
  <si>
    <t>ELIAS BIENVENIDO MELO NUÑEZ</t>
  </si>
  <si>
    <t>CONST. ACUEDUCTO VILLA BETHANIA Y ENMANUEL</t>
  </si>
  <si>
    <t>ROMAN ANEUDI SANTOS PILAR</t>
  </si>
  <si>
    <t>SISTEMA AMPLIACION AGUA PÒTABLE GUANANICO</t>
  </si>
  <si>
    <t>MARIO JOSE HURTADO IMBERT</t>
  </si>
  <si>
    <t>CONSTRUCCION  EDIFICIO GENERAL DE OPERACIÓN</t>
  </si>
  <si>
    <t>DOS CAMINOS DEVELOPMENT, SRL</t>
  </si>
  <si>
    <t>CONSTRUCION ACUEDUCTO ESTERO HONDO</t>
  </si>
  <si>
    <t>ESTEBAN POLANCO MOLINA</t>
  </si>
  <si>
    <t>AMPLIACION ACUDUCTO CABARETE- SOSUA</t>
  </si>
  <si>
    <t>AMPLIACION ACUEDUCTO LA CATALINA</t>
  </si>
  <si>
    <t>WASCAR DE JESUS VASQUEZ</t>
  </si>
  <si>
    <t>AMPLIACION ACUEDUCTO DE SAN MARCOS</t>
  </si>
  <si>
    <t>ESPIRAL,SRL</t>
  </si>
  <si>
    <t>AMPLIACION ACUEDUCTO MARIA O- SOSUA</t>
  </si>
  <si>
    <t>QUACON, SRL</t>
  </si>
  <si>
    <t>LINEA COLECTORA AGUA RESIDUALES C/LOS LLIBRES</t>
  </si>
  <si>
    <t>Nota# 12 Cuentas por pagar Corto plazo</t>
  </si>
  <si>
    <r>
      <t xml:space="preserve">Las cuentas por pagar a corto plazo  al 30 de Junio de los periodos 2024 y 2023, son de </t>
    </r>
    <r>
      <rPr>
        <b/>
        <sz val="14"/>
        <color theme="1"/>
        <rFont val="Arial"/>
        <family val="2"/>
      </rPr>
      <t xml:space="preserve">RD$ 1,488,849 </t>
    </r>
    <r>
      <rPr>
        <sz val="14"/>
        <color theme="1"/>
        <rFont val="Arial"/>
        <family val="2"/>
      </rPr>
      <t xml:space="preserve">y  </t>
    </r>
    <r>
      <rPr>
        <b/>
        <sz val="14"/>
        <color theme="1"/>
        <rFont val="Arial"/>
        <family val="2"/>
      </rPr>
      <t xml:space="preserve">RD$2,068,950. </t>
    </r>
    <r>
      <rPr>
        <sz val="14"/>
        <color theme="1"/>
        <rFont val="Arial"/>
        <family val="2"/>
      </rPr>
      <t>Según detalle:</t>
    </r>
  </si>
  <si>
    <t xml:space="preserve">Descripción                                                                                       </t>
  </si>
  <si>
    <t>Proveedores Locales</t>
  </si>
  <si>
    <t>Proveedores Especiales (Contratista de Obras)</t>
  </si>
  <si>
    <r>
      <rPr>
        <b/>
        <sz val="14"/>
        <rFont val="Arial"/>
        <family val="2"/>
      </rPr>
      <t xml:space="preserve">12.1 DESCRIPCION PROVEEDORES
</t>
    </r>
    <r>
      <rPr>
        <sz val="14"/>
        <rFont val="Arial"/>
        <family val="2"/>
      </rPr>
      <t>ALEJANDRO LUNA</t>
    </r>
  </si>
  <si>
    <t>VALOR</t>
  </si>
  <si>
    <t>CENTRO COMERCIAL BISONO</t>
  </si>
  <si>
    <t xml:space="preserve">DISPRODELS SRL
</t>
  </si>
  <si>
    <t xml:space="preserve">DOMINIOS VIRTUALES EN INTERNT </t>
  </si>
  <si>
    <t>GERTRUDIS JIMENEZ MARTINEZ</t>
  </si>
  <si>
    <t>LA MESA 7 SRL</t>
  </si>
  <si>
    <t>SANTA PETRONILA DE LA CRUZ</t>
  </si>
  <si>
    <t>STEVEN RAFAEL RAMOS CASTILLO</t>
  </si>
  <si>
    <t>VILMA F. MARTINEZ VARGAS</t>
  </si>
  <si>
    <t xml:space="preserve">                                                                                                                                                                         </t>
  </si>
  <si>
    <t>Nota# 13 Retenciones y Acumulaciones por Pagar</t>
  </si>
  <si>
    <t xml:space="preserve">Descripción                                                                                  
</t>
  </si>
  <si>
    <t xml:space="preserve">vacaciones por pagar                                                                                 </t>
  </si>
  <si>
    <t xml:space="preserve">Regalía por pagar                                                                                           </t>
  </si>
  <si>
    <t xml:space="preserve">Prestaciones por pagar                                                                                   </t>
  </si>
  <si>
    <t xml:space="preserve">Retenciones de empleados                                                                            </t>
  </si>
  <si>
    <t xml:space="preserve">Retencion 2% (norma 07-2007                                                                                          </t>
  </si>
  <si>
    <t xml:space="preserve">Retencion 10% RTVD                                                                                                    </t>
  </si>
  <si>
    <t xml:space="preserve">Retencion 10% ley 557-05                                                                                          </t>
  </si>
  <si>
    <t xml:space="preserve">Retencion 0.1% Codia                                                                                                  </t>
  </si>
  <si>
    <t xml:space="preserve">Retencion 1% ley 6/86                                                                                                 </t>
  </si>
  <si>
    <t xml:space="preserve">Retencion 5% Garantía                                                                                                 </t>
  </si>
  <si>
    <t xml:space="preserve">Retencion 18% (ITBIS)                                                                                          </t>
  </si>
  <si>
    <t xml:space="preserve">Retencion 5% ley 253-12                                                                                                </t>
  </si>
  <si>
    <t>Retencione 27% remesas al exterior</t>
  </si>
  <si>
    <t xml:space="preserve">TOTAL                                                                             </t>
  </si>
  <si>
    <t>NOTA: Las retenciones del 27% remesas al exterior corresponden al pago realizao a MICROSOFT por concepto de licencias de office 365 y exchance online</t>
  </si>
  <si>
    <t xml:space="preserve">Descripción                                                                               </t>
  </si>
  <si>
    <t>C X P Empleados</t>
  </si>
  <si>
    <t>C x P Banco de Reservas</t>
  </si>
  <si>
    <t>Hector Aurelio Martinez Acosta</t>
  </si>
  <si>
    <t>Eminsa Empresa de Ingenieria, S A</t>
  </si>
  <si>
    <t>Sarita y Asoc. S A</t>
  </si>
  <si>
    <t>Ing. Rafael Emilio Marmolejos Goriup</t>
  </si>
  <si>
    <t>Constructora Kuky Silverio IND</t>
  </si>
  <si>
    <t>Ramon Carpio del Carmen</t>
  </si>
  <si>
    <t>Impresos Lagombra Gomez Srl</t>
  </si>
  <si>
    <t>Enpapelarte SRL</t>
  </si>
  <si>
    <t xml:space="preserve">Garcia &amp; Llerandi SAS </t>
  </si>
  <si>
    <t>AAA Dominicana</t>
  </si>
  <si>
    <t>Otras cuentas por pagar</t>
  </si>
  <si>
    <t>Otros Pasivos Corrientes esta compuesta por por saldo a favor de IR3 empleados, cuentas por pagar Banservas por pago de servicios de agua realizado por usuarios no identificado y pagos a contratista, los cuales no han entragado la recepcion de los trabajos y se procedio a retenerle parte del pago hasta tanto no sean entragado los trabajos. Cuenta por pagar AAA Dominicana por prestacion de servicio en la gestion de cobro.</t>
  </si>
  <si>
    <t>Resultados positivos (ahorro)/negativo (desahorro) del periodo</t>
  </si>
  <si>
    <t>Ajuste al Patrimonio de Periodos Anteriores</t>
  </si>
  <si>
    <t>Resultado acumulado</t>
  </si>
  <si>
    <r>
      <t xml:space="preserve">Al  30  de  Junio,  de  los  períodos  fiscales  2024  y  2023,  la  Corporación  de  Acueducto  y Alcantarillado de Puerto Plata, por servicios de agua y alcantarillado sus ingresos totales por Transacciones con contraprestación de servicios fueron de </t>
    </r>
    <r>
      <rPr>
        <b/>
        <sz val="14"/>
        <rFont val="Arial"/>
        <family val="2"/>
      </rPr>
      <t>RD$322,677,028. Y RD$ 288,201,669</t>
    </r>
    <r>
      <rPr>
        <sz val="14"/>
        <rFont val="Arial"/>
        <family val="2"/>
      </rPr>
      <t xml:space="preserve">., en el cual hubo un aumento de </t>
    </r>
    <r>
      <rPr>
        <b/>
        <sz val="14"/>
        <rFont val="Arial"/>
        <family val="2"/>
      </rPr>
      <t>RD$ 34,475,359</t>
    </r>
    <r>
      <rPr>
        <sz val="14"/>
        <rFont val="Arial"/>
        <family val="2"/>
      </rPr>
      <t>. equivalente a un</t>
    </r>
    <r>
      <rPr>
        <b/>
        <sz val="14"/>
        <rFont val="Arial"/>
        <family val="2"/>
      </rPr>
      <t xml:space="preserve"> 11.9622%,</t>
    </r>
    <r>
      <rPr>
        <sz val="14"/>
        <rFont val="Arial"/>
        <family val="2"/>
      </rPr>
      <t xml:space="preserve"> según detalle:</t>
    </r>
  </si>
  <si>
    <t>Descripción</t>
  </si>
  <si>
    <t xml:space="preserve">Ingresos por Transacciones con contraprestación:                </t>
  </si>
  <si>
    <t>Sector Comercial</t>
  </si>
  <si>
    <t>Sin Fines de Lucro (ONG)</t>
  </si>
  <si>
    <t>En los ingresos por contraprestación no concuerda con los importes presupuestado, debido a que en el estado de rendimiento lo 
facturado mensualmente es los ingresos para contabilidad y en presupuesto se toma lo recaudado en el mes. En conclusión, contabilidad trabaja por lo devengado y presupuesto por lo percibido.</t>
  </si>
  <si>
    <r>
      <t xml:space="preserve">Al 30 de Junio, de los períodos fiscales 2024 y 2023, la Corporación de Acueducto y Alcantarillado de Puerto Plata, en aportes 
corriente, capital y energía no cortable el total recibido por transferencia fueron de </t>
    </r>
    <r>
      <rPr>
        <b/>
        <sz val="14"/>
        <rFont val="Arial"/>
        <family val="2"/>
      </rPr>
      <t>RD$ 287,164,665. Y RD$ 180,369,082.</t>
    </r>
    <r>
      <rPr>
        <sz val="14"/>
        <rFont val="Arial"/>
        <family val="2"/>
      </rPr>
      <t xml:space="preserve">, en el cual hubo un aumento  de </t>
    </r>
    <r>
      <rPr>
        <b/>
        <sz val="14"/>
        <rFont val="Arial"/>
        <family val="2"/>
      </rPr>
      <t xml:space="preserve">RD$ 106,795,583. </t>
    </r>
    <r>
      <rPr>
        <sz val="14"/>
        <rFont val="Arial"/>
        <family val="2"/>
      </rPr>
      <t>equivalente a un</t>
    </r>
    <r>
      <rPr>
        <b/>
        <sz val="14"/>
        <rFont val="Arial"/>
        <family val="2"/>
      </rPr>
      <t xml:space="preserve"> 59.2095%, </t>
    </r>
    <r>
      <rPr>
        <sz val="14"/>
        <rFont val="Arial"/>
        <family val="2"/>
      </rPr>
      <t>según detalle:</t>
    </r>
  </si>
  <si>
    <t>Transferencias Corriente Ministerio de Hacienda</t>
  </si>
  <si>
    <t>Transferencias Capital Ministerio de Hacienda</t>
  </si>
  <si>
    <t>Transf. Corriente Energía no Cortable Ministerio de Hacienda</t>
  </si>
  <si>
    <t>Nota# 18 Recargos, multas y otros ingresos</t>
  </si>
  <si>
    <r>
      <t xml:space="preserve">Al 30 de Junio, de los períodos fiscales 2024 y 2023, la Corporación de Acueducto y Alcantarillado de Puerto Plata, por la partida 
de otros cobros, los ingresos fueron de </t>
    </r>
    <r>
      <rPr>
        <b/>
        <sz val="14"/>
        <rFont val="Arial"/>
        <family val="2"/>
      </rPr>
      <t>RD$7,121,205 . Y RD$ 4,042,792.</t>
    </r>
    <r>
      <rPr>
        <sz val="14"/>
        <rFont val="Arial"/>
        <family val="2"/>
      </rPr>
      <t xml:space="preserve">, en el cual hubo un aumento de </t>
    </r>
    <r>
      <rPr>
        <b/>
        <sz val="14"/>
        <rFont val="Arial"/>
        <family val="2"/>
      </rPr>
      <t xml:space="preserve">RD$ 3,078,413. </t>
    </r>
    <r>
      <rPr>
        <sz val="14"/>
        <rFont val="Arial"/>
        <family val="2"/>
      </rPr>
      <t xml:space="preserve">equivalente a un </t>
    </r>
    <r>
      <rPr>
        <b/>
        <sz val="14"/>
        <rFont val="Arial"/>
        <family val="2"/>
      </rPr>
      <t xml:space="preserve">75.5848%, </t>
    </r>
    <r>
      <rPr>
        <sz val="14"/>
        <rFont val="Arial"/>
        <family val="2"/>
      </rPr>
      <t>según detalle:</t>
    </r>
  </si>
  <si>
    <t xml:space="preserve">Descripción                                                                           </t>
  </si>
  <si>
    <t>Otros Ingresos por Servicios</t>
  </si>
  <si>
    <r>
      <t xml:space="preserve">Al 30 de Junio, de los períodos fiscales 2024 y 2023 la Corporación de Acueducto y Alcantarillado de Puerto Plata, sus 
Sueldos, Salarios y beneficios a empleados fueron de </t>
    </r>
    <r>
      <rPr>
        <b/>
        <sz val="14"/>
        <rFont val="Arial"/>
        <family val="2"/>
      </rPr>
      <t>RD$ 124,412,132. Y RD$ 121,786,197.</t>
    </r>
    <r>
      <rPr>
        <sz val="14"/>
        <rFont val="Arial"/>
        <family val="2"/>
      </rPr>
      <t xml:space="preserve">, en el cual hubo un aumento de </t>
    </r>
    <r>
      <rPr>
        <b/>
        <sz val="14"/>
        <rFont val="Arial"/>
        <family val="2"/>
      </rPr>
      <t xml:space="preserve">RD$ 2,625,935., </t>
    </r>
    <r>
      <rPr>
        <sz val="14"/>
        <rFont val="Arial"/>
        <family val="2"/>
      </rPr>
      <t>equivalente a un 2.1562</t>
    </r>
    <r>
      <rPr>
        <b/>
        <sz val="14"/>
        <rFont val="Arial"/>
        <family val="2"/>
      </rPr>
      <t xml:space="preserve">%, </t>
    </r>
    <r>
      <rPr>
        <sz val="14"/>
        <rFont val="Arial"/>
        <family val="2"/>
      </rPr>
      <t>según detalle:</t>
    </r>
  </si>
  <si>
    <t xml:space="preserve">Descripción                                                                             </t>
  </si>
  <si>
    <t>Sueldos para cargos fijos</t>
  </si>
  <si>
    <t>Prestaciones Económicas</t>
  </si>
  <si>
    <t>Regalía pascual</t>
  </si>
  <si>
    <t>Vacaciones</t>
  </si>
  <si>
    <t>Contribuciones a la Tesoreria de la Seguridad Social</t>
  </si>
  <si>
    <t>Otros Beneficios a Empleados</t>
  </si>
  <si>
    <t>Fondo de Pensiones</t>
  </si>
  <si>
    <t>Riegos laborales</t>
  </si>
  <si>
    <t>Sistema Familiar de Salud</t>
  </si>
  <si>
    <r>
      <t xml:space="preserve">Al  30  de  Junio,  de  los  períodos  fiscales  2024  y  2023,  la  Corporación  de  Acueducto  y Alcantarillado de Puerto Plata, su 
Suministro y materiales para consumo fueron de </t>
    </r>
    <r>
      <rPr>
        <b/>
        <sz val="14"/>
        <rFont val="Arial"/>
        <family val="2"/>
      </rPr>
      <t>RD$ 14,871,217</t>
    </r>
    <r>
      <rPr>
        <sz val="14"/>
        <rFont val="Arial"/>
        <family val="2"/>
      </rPr>
      <t>. Y RD$</t>
    </r>
    <r>
      <rPr>
        <b/>
        <sz val="14"/>
        <rFont val="Arial"/>
        <family val="2"/>
      </rPr>
      <t xml:space="preserve"> 255,268</t>
    </r>
    <r>
      <rPr>
        <sz val="14"/>
        <rFont val="Arial"/>
        <family val="2"/>
      </rPr>
      <t>., en el cual hubo un aumento de RD$ 14,360,690, equivalente a un 56.2573</t>
    </r>
    <r>
      <rPr>
        <b/>
        <sz val="14"/>
        <rFont val="Arial"/>
        <family val="2"/>
      </rPr>
      <t>%,</t>
    </r>
    <r>
      <rPr>
        <sz val="14"/>
        <rFont val="Arial"/>
        <family val="2"/>
      </rPr>
      <t xml:space="preserve"> según detalle:</t>
    </r>
  </si>
  <si>
    <t>Materiales de Oficina y Limpieza</t>
  </si>
  <si>
    <t>CORAAPPLATA  trabaja  con  un  sistema  diseñado  para  una  empresa  privada,  los  estados financieros y Presupuesto trabaja con un sistema gubernamental,por lo cual nos estamos adaptando a trabajar por lo devengado por el SIGEF, mientras que el semestre del 2023 se mantuvo como ya sehabia trabajado.</t>
  </si>
  <si>
    <r>
      <t xml:space="preserve">Al  30  de  Junio,  de  los  períodos  fiscales  2024 y  2023,  la  Corporación  de  Acueducto  y Alcantarillado de Puerto Plata, sus 
gastos de depreciación y amortización fueron de RD$ </t>
    </r>
    <r>
      <rPr>
        <b/>
        <sz val="14"/>
        <rFont val="Arial"/>
        <family val="2"/>
      </rPr>
      <t>7,047,015. Y RD$ 3,400,413</t>
    </r>
    <r>
      <rPr>
        <sz val="14"/>
        <rFont val="Arial"/>
        <family val="2"/>
      </rPr>
      <t>., en el cual hubo un aumento de RD</t>
    </r>
    <r>
      <rPr>
        <b/>
        <sz val="14"/>
        <rFont val="Arial"/>
        <family val="2"/>
      </rPr>
      <t>$ 3,646,603</t>
    </r>
    <r>
      <rPr>
        <sz val="14"/>
        <rFont val="Arial"/>
        <family val="2"/>
      </rPr>
      <t>., equivalente a un 107.24%,</t>
    </r>
  </si>
  <si>
    <t>Gasto de Depreciación y Amortización:</t>
  </si>
  <si>
    <t>Depreciación Edificio y Componente</t>
  </si>
  <si>
    <t>Depreciación Maquinaria y Equipos</t>
  </si>
  <si>
    <t>Depreciación. de Mobiliarios y Eq. Oficina</t>
  </si>
  <si>
    <t>Depreciación. Equipo de Transportes y Otros</t>
  </si>
  <si>
    <t>La edificación no se está despreciando, debido a que el SIAB, no nos da la opción o el rublo para cargar las edificaciones y los acueductos.</t>
  </si>
  <si>
    <t>Servicios Generales</t>
  </si>
  <si>
    <t>Costo de venta</t>
  </si>
  <si>
    <t>Gastos Administración</t>
  </si>
  <si>
    <t>Gastos de Representación</t>
  </si>
  <si>
    <t>Gastos de Arrendamientos</t>
  </si>
  <si>
    <t>Reparaciones y Mantenimientos</t>
  </si>
  <si>
    <t>Gastos de Ventas</t>
  </si>
  <si>
    <r>
      <t xml:space="preserve">Al  30  de  Junio,  de  los  períodos  fiscales  2023 y  2022,  la  Corporación  de  Acueducto  y Acantarillado de Puerto Plata, los 
Gastos Financieros fueron de </t>
    </r>
    <r>
      <rPr>
        <b/>
        <sz val="14"/>
        <rFont val="Arial"/>
        <family val="2"/>
      </rPr>
      <t>RD$ 994,758. Y RD$ 942,685</t>
    </r>
    <r>
      <rPr>
        <sz val="14"/>
        <rFont val="Arial"/>
        <family val="2"/>
      </rPr>
      <t xml:space="preserve">., en el cual hubo un aumento de </t>
    </r>
    <r>
      <rPr>
        <b/>
        <sz val="14"/>
        <rFont val="Arial"/>
        <family val="2"/>
      </rPr>
      <t>RD$52,073.</t>
    </r>
    <r>
      <rPr>
        <sz val="14"/>
        <rFont val="Arial"/>
        <family val="2"/>
      </rPr>
      <t xml:space="preserve"> equivalente a un 5.5239</t>
    </r>
    <r>
      <rPr>
        <b/>
        <sz val="14"/>
        <rFont val="Arial"/>
        <family val="2"/>
      </rPr>
      <t>%</t>
    </r>
    <r>
      <rPr>
        <sz val="14"/>
        <rFont val="Arial"/>
        <family val="2"/>
      </rPr>
      <t>, según detalle:</t>
    </r>
  </si>
  <si>
    <t>Comisiones y gastos financieros</t>
  </si>
  <si>
    <t>Total gastos financieros ERF</t>
  </si>
  <si>
    <t>Los gastos financieros estan compuestos por los siguientes cargos: por el manejo de las cuentas bancarias,por transferencia bancarias, confeccion de cheques, el sistema de cobro a traves la web, comision por pagoa  traves de tarjetas de credito de las compañías cardnet, AMEX   y Visanet. entre otros cargos.</t>
  </si>
  <si>
    <t>Presupuesto sobre la Base de Efectivo</t>
  </si>
  <si>
    <t>(Clasificación de pagos por Funciones)</t>
  </si>
  <si>
    <t xml:space="preserve">        CONCEPTO</t>
  </si>
  <si>
    <t xml:space="preserve">PRESUPUESTO 
REFORMULADO
</t>
  </si>
  <si>
    <t xml:space="preserve">PRESUPUESTO EJECUTADO 
</t>
  </si>
  <si>
    <t>VARIACIONES</t>
  </si>
  <si>
    <t>INGRESOS TOTALES</t>
  </si>
  <si>
    <t>1.1.6</t>
  </si>
  <si>
    <t>Transferencia Corriente Recibidad del gobierno central</t>
  </si>
  <si>
    <t>1.1.3</t>
  </si>
  <si>
    <t>Ventas de bienes y servicios</t>
  </si>
  <si>
    <t>1.2.4</t>
  </si>
  <si>
    <t>Ingresos de capital</t>
  </si>
  <si>
    <t>3.1.1</t>
  </si>
  <si>
    <t>Disminución de activos financieros</t>
  </si>
  <si>
    <t xml:space="preserve">PRESUPUESTO
 REFORMULADO
</t>
  </si>
  <si>
    <t xml:space="preserve">PRESUPUESTO
 EJECUTADO </t>
  </si>
  <si>
    <t>GASTOS TOTALES</t>
  </si>
  <si>
    <t>Remuneraciones y Contribuciones</t>
  </si>
  <si>
    <t>Contratación de Servicios</t>
  </si>
  <si>
    <t>Materiales y Suministros</t>
  </si>
  <si>
    <t>Transferencias Corrientes</t>
  </si>
  <si>
    <t>Bienes Muebles, Inmuebles e Intangibles</t>
  </si>
  <si>
    <t>Gastos de Capital</t>
  </si>
  <si>
    <t>RESULTADO ECONOMICO DE LA CUENTA</t>
  </si>
  <si>
    <t>RESULTADO FINANCIERO (1-2)</t>
  </si>
  <si>
    <t>Instittuto Nacional de Formación Tecnico Profesional (INFOTEP)</t>
  </si>
  <si>
    <r>
      <t xml:space="preserve">Un detalle de las Provisiones a corto plazo al 30 de Junio de los periodos 2024 y 2023, son de </t>
    </r>
    <r>
      <rPr>
        <b/>
        <sz val="14"/>
        <rFont val="Arial"/>
        <family val="2"/>
      </rPr>
      <t xml:space="preserve">RD $82,309,757. </t>
    </r>
    <r>
      <rPr>
        <sz val="14"/>
        <rFont val="Arial"/>
        <family val="2"/>
      </rPr>
      <t xml:space="preserve">y </t>
    </r>
    <r>
      <rPr>
        <b/>
        <sz val="14"/>
        <rFont val="Arial"/>
        <family val="2"/>
      </rPr>
      <t xml:space="preserve">RD$ 0.00. </t>
    </r>
    <r>
      <rPr>
        <sz val="14"/>
        <rFont val="Arial"/>
        <family val="2"/>
      </rPr>
      <t xml:space="preserve">Según detalle:             </t>
    </r>
  </si>
  <si>
    <t>Nota# 14 Provisiones a Corto Plazo</t>
  </si>
  <si>
    <t>Nota# 15 Otros Pasivos Corrientes</t>
  </si>
  <si>
    <t>Provisiones a corto plazo (nota 14)</t>
  </si>
  <si>
    <t>Otros pasivos corrientes (Nota 15)</t>
  </si>
  <si>
    <t>Activos Netos/Patrimonio (Nota 16)</t>
  </si>
  <si>
    <t>Nota# 16 Activos Netos/Patrimonio</t>
  </si>
  <si>
    <t>Ingresos (Nota 17,18,19)</t>
  </si>
  <si>
    <t>Gastos (Notas  20, 21, 22, 23 y 24)</t>
  </si>
  <si>
    <t>Nota# 24 Gastos Financieros</t>
  </si>
  <si>
    <t>Nota# 23 Otros gastos</t>
  </si>
  <si>
    <t>Nota# 22 Gastos de depreciación y amortización</t>
  </si>
  <si>
    <t>Nota# 21 Suministro y materiales para consumo</t>
  </si>
  <si>
    <t>Nota # 20.1 Contribuciones a la Tesorería de la Seguridad Social</t>
  </si>
  <si>
    <t>Nota # 20 Sueldos, Salarios y beneficios a empleados</t>
  </si>
  <si>
    <t>Nota# 18 Transferencia y Donaciones</t>
  </si>
  <si>
    <t>Nota# 17 Ingresos por Trans. con contraprestación</t>
  </si>
  <si>
    <r>
      <rPr>
        <sz val="14"/>
        <rFont val="Arial"/>
        <family val="2"/>
      </rPr>
      <t xml:space="preserve">Capital Al 30 de Junio de los periodos 2024 y 2022, son de </t>
    </r>
    <r>
      <rPr>
        <b/>
        <sz val="14"/>
        <rFont val="Arial"/>
        <family val="2"/>
      </rPr>
      <t xml:space="preserve">RD $ 3,478,573,815. </t>
    </r>
    <r>
      <rPr>
        <sz val="14"/>
        <rFont val="Arial"/>
        <family val="2"/>
      </rPr>
      <t xml:space="preserve">y </t>
    </r>
    <r>
      <rPr>
        <b/>
        <sz val="14"/>
        <rFont val="Arial"/>
        <family val="2"/>
      </rPr>
      <t>RD$ 3,616,653,379</t>
    </r>
    <r>
      <rPr>
        <b/>
        <sz val="14"/>
        <color theme="1"/>
        <rFont val="Arial"/>
        <family val="2"/>
      </rPr>
      <t>.</t>
    </r>
    <r>
      <rPr>
        <sz val="14"/>
        <color theme="1"/>
        <rFont val="Arial"/>
        <family val="2"/>
      </rPr>
      <t xml:space="preserve"> la composición del 
capital de la Institución es como sigue:</t>
    </r>
  </si>
  <si>
    <r>
      <t>Al 30 de Junio</t>
    </r>
    <r>
      <rPr>
        <sz val="14"/>
        <color rgb="FF000000"/>
        <rFont val="Arial"/>
        <family val="2"/>
      </rPr>
      <t>,</t>
    </r>
    <r>
      <rPr>
        <sz val="14"/>
        <color theme="1"/>
        <rFont val="Arial"/>
        <family val="2"/>
      </rPr>
      <t xml:space="preserve"> de los periodos fiscales 2024 y 2023 la cuenta de Inventarios de Bienes y Suministros está compuesta por la 
existencia de bienes para uso interno de la Corporación de Acueducto y Alcantarillado Puerto plata (Coraapplata</t>
    </r>
    <r>
      <rPr>
        <b/>
        <sz val="14"/>
        <color rgb="FF000000"/>
        <rFont val="Arial"/>
        <family val="2"/>
      </rPr>
      <t>)</t>
    </r>
    <r>
      <rPr>
        <sz val="14"/>
        <color rgb="FF000000"/>
        <rFont val="Arial"/>
        <family val="2"/>
      </rPr>
      <t>,</t>
    </r>
    <r>
      <rPr>
        <sz val="14"/>
        <color rgb="FFFF0000"/>
        <rFont val="Arial"/>
        <family val="2"/>
      </rPr>
      <t xml:space="preserve"> </t>
    </r>
    <r>
      <rPr>
        <sz val="14"/>
        <color theme="1"/>
        <rFont val="Arial"/>
        <family val="2"/>
      </rPr>
      <t xml:space="preserve">adquiridos para el mantenimiento y Reparación de Acueductos y Alcantarillado de la Provincia y sus municipios a </t>
    </r>
    <r>
      <rPr>
        <b/>
        <sz val="14"/>
        <color theme="1"/>
        <rFont val="Arial"/>
        <family val="2"/>
      </rPr>
      <t>RD$ 5,308,570</t>
    </r>
    <r>
      <rPr>
        <sz val="14"/>
        <color theme="1"/>
        <rFont val="Arial"/>
        <family val="2"/>
      </rPr>
      <t xml:space="preserve"> Y </t>
    </r>
    <r>
      <rPr>
        <b/>
        <sz val="14"/>
        <color theme="1"/>
        <rFont val="Arial"/>
        <family val="2"/>
      </rPr>
      <t>RD$ 5,013,789.</t>
    </r>
    <r>
      <rPr>
        <sz val="14"/>
        <color theme="1"/>
        <rFont val="Arial"/>
        <family val="2"/>
      </rPr>
      <t xml:space="preserve"> Según se detalla:</t>
    </r>
  </si>
  <si>
    <r>
      <t xml:space="preserve">Un detalle de la Retenciones y Acumulaciones por Pagar al 30 de Junio de los periodos 2024 y 2023, son de </t>
    </r>
    <r>
      <rPr>
        <b/>
        <sz val="14"/>
        <rFont val="Arial"/>
        <family val="2"/>
      </rPr>
      <t xml:space="preserve">RD $41,729,058. </t>
    </r>
    <r>
      <rPr>
        <sz val="14"/>
        <rFont val="Arial"/>
        <family val="2"/>
      </rPr>
      <t xml:space="preserve">y </t>
    </r>
    <r>
      <rPr>
        <b/>
        <sz val="14"/>
        <rFont val="Arial"/>
        <family val="2"/>
      </rPr>
      <t xml:space="preserve">RD$ 109,178,200. </t>
    </r>
    <r>
      <rPr>
        <sz val="14"/>
        <rFont val="Arial"/>
        <family val="2"/>
      </rPr>
      <t xml:space="preserve">Según detalle:             </t>
    </r>
  </si>
  <si>
    <r>
      <rPr>
        <sz val="14"/>
        <rFont val="Arial"/>
        <family val="2"/>
      </rPr>
      <t xml:space="preserve">Un detalle de Otros Pasivos Corrientes al 30 de Junio de los periodos 2024 y 2023, son de </t>
    </r>
    <r>
      <rPr>
        <b/>
        <sz val="14"/>
        <rFont val="Arial"/>
        <family val="2"/>
      </rPr>
      <t>RD</t>
    </r>
    <r>
      <rPr>
        <sz val="14"/>
        <color theme="1"/>
        <rFont val="Arial"/>
        <family val="2"/>
      </rPr>
      <t xml:space="preserve"> $</t>
    </r>
    <r>
      <rPr>
        <b/>
        <sz val="14"/>
        <color theme="1"/>
        <rFont val="Arial"/>
        <family val="2"/>
      </rPr>
      <t xml:space="preserve"> 9,604,046. y RD$22,002,674.</t>
    </r>
    <r>
      <rPr>
        <sz val="14"/>
        <color theme="1"/>
        <rFont val="Arial"/>
        <family val="2"/>
      </rPr>
      <t xml:space="preserve"> 
Según detalle:</t>
    </r>
  </si>
  <si>
    <r>
      <t xml:space="preserve">Al  30  de  Junio,  de  los  períodos  fiscales  2024  y  2023,  la  Corporación  de  Acueducto  y Alcantarillado de Puerto Plata, sus
Otros gastos fueron de </t>
    </r>
    <r>
      <rPr>
        <b/>
        <sz val="14"/>
        <rFont val="Arial"/>
        <family val="2"/>
      </rPr>
      <t>RD$ 188,057,690. Y RD$ 199,540,116</t>
    </r>
    <r>
      <rPr>
        <sz val="14"/>
        <rFont val="Arial"/>
        <family val="2"/>
      </rPr>
      <t xml:space="preserve">., en el cual hubo una disminucion de </t>
    </r>
    <r>
      <rPr>
        <b/>
        <sz val="14"/>
        <rFont val="Arial"/>
        <family val="2"/>
      </rPr>
      <t>RD$ 11,482,426</t>
    </r>
    <r>
      <rPr>
        <sz val="14"/>
        <rFont val="Arial"/>
        <family val="2"/>
      </rPr>
      <t>. equivalente a un 5.7544</t>
    </r>
    <r>
      <rPr>
        <b/>
        <sz val="14"/>
        <rFont val="Arial"/>
        <family val="2"/>
      </rPr>
      <t>%</t>
    </r>
    <r>
      <rPr>
        <sz val="14"/>
        <rFont val="Arial"/>
        <family val="2"/>
      </rPr>
      <t>, según detalle:</t>
    </r>
  </si>
  <si>
    <r>
      <t xml:space="preserve">Al 30 de Junio, de los periodos fiscales 2024 y 2023, los balances de las cuentas de Activos No Financieros (Neto) son de 
</t>
    </r>
    <r>
      <rPr>
        <b/>
        <sz val="14"/>
        <color theme="1"/>
        <rFont val="Arial"/>
        <family val="2"/>
      </rPr>
      <t xml:space="preserve">RD$ 1092,741,535. </t>
    </r>
    <r>
      <rPr>
        <sz val="14"/>
        <color theme="1"/>
        <rFont val="Arial"/>
        <family val="2"/>
      </rPr>
      <t xml:space="preserve">Y </t>
    </r>
    <r>
      <rPr>
        <b/>
        <sz val="14"/>
        <color theme="1"/>
        <rFont val="Arial"/>
        <family val="2"/>
      </rPr>
      <t>RD$ 868,311,572.</t>
    </r>
    <r>
      <rPr>
        <sz val="14"/>
        <color theme="1"/>
        <rFont val="Arial"/>
        <family val="2"/>
      </rPr>
      <t>, según detalle:</t>
    </r>
  </si>
  <si>
    <t>La diferencia presentada con el flujo de ejefectivo se debe a la adquision de vehiculos los cuales se resivieron y se le dio entrada tanto en el SIAB como en el sistema de contabilidad, pero presupuesto no lo ha contemblado porque el pago no se ha realizado por completo.</t>
  </si>
  <si>
    <t xml:space="preserve">NOTA: En el estado de cambio del patrimonio y el estado de situación, hay una variación. Debido a cierre de cuantas por pagar y cuenta por cobrar que permanecían en balance de años anteriores y las cuales procedimos a cerrar, afectando la disponibilidad de periodos anteriores y disminuyendo la cuenta por pagar y por cobrar y a reclasificaciones de asientos y ajuste a cuentas que permanecian habilitada y procedimos a cerrarla. </t>
  </si>
  <si>
    <r>
      <t xml:space="preserve">Saldo al 30 de junio, </t>
    </r>
    <r>
      <rPr>
        <b/>
        <sz val="11"/>
        <rFont val="Times New Roman"/>
        <family val="1"/>
      </rPr>
      <t>2024</t>
    </r>
  </si>
  <si>
    <t>En el estado de cambio del patrimonio y el estado de situación, hay una variación. Debido a cierre de cuantas por pagar y cuenta por cobrar que permanecían en balance de años anteriores y las cuales procedimos a cerrar, afectando la disponibilidad de periodos anteriores y disminuyendo la cuenta por pagar y a reclasificaciones de asientos y ajuste a cuentas que permanecian habilitada y procedimos a cerrarla. como evidencia ver documento anexos scaneado.</t>
  </si>
  <si>
    <t>Nota: entre el Sistema de Contabilidad y el Sistema de Administracion de Bienes (SIAB), se refleja una diferencia con relacion a los activos fijos y la depreciacion, debido a que el sistema del SIAB no tiene una cuenta de activo donde se puedan cargar los acueductos y las edificaciones, los cuales son la fuente de la corporacion.</t>
  </si>
  <si>
    <r>
      <rPr>
        <b/>
        <sz val="12"/>
        <color rgb="FF0000FF"/>
        <rFont val="Arial"/>
        <family val="2"/>
      </rPr>
      <t>Nota:</t>
    </r>
    <r>
      <rPr>
        <b/>
        <sz val="12"/>
        <rFont val="Arial"/>
        <family val="2"/>
      </rPr>
      <t xml:space="preserve"> La variacion entre contabilidad y presupuesto en el gasto, se debe  a que contabilidad registra las revervas realizadas para la preataciones, y gasto por depreciacion de los activos. La  ejecucion presupuestaria por concepto es diferente en cuanto al monto RD$ ejecutado en SIGEF,  porque estamos agregasdo el Formulario  Pagos Precepción ,que hasta la fecha, solo está en estatus creado.
Por monto de RD$ 62,922,683.46</t>
    </r>
  </si>
  <si>
    <r>
      <rPr>
        <b/>
        <sz val="12"/>
        <rFont val="Book Antiqua"/>
        <family val="1"/>
      </rPr>
      <t xml:space="preserve">% </t>
    </r>
    <r>
      <rPr>
        <b/>
        <sz val="10"/>
        <rFont val="Book Antiqua"/>
        <family val="1"/>
      </rPr>
      <t xml:space="preserve">
DE EJECUCIÓN </t>
    </r>
  </si>
  <si>
    <r>
      <rPr>
        <b/>
        <sz val="14"/>
        <rFont val="Book Antiqua"/>
        <family val="1"/>
      </rPr>
      <t>%</t>
    </r>
    <r>
      <rPr>
        <b/>
        <sz val="12"/>
        <rFont val="Book Antiqua"/>
        <family val="1"/>
      </rPr>
      <t xml:space="preserve"> 
DE EJECUCIÓN </t>
    </r>
  </si>
  <si>
    <t>La construccion en proceso no ha disminuido, debido a que hay obras que se encuentan en etapa terninada, pero no entregada, ya que los contratista deben de entragar al departamento de fiscalizacion de obras de nuestra institucion varios documentos, para luego el departamento de planificacion  y desarrollo certifique que han cumplido con el pliego de condiciones establecidas en el contrato.</t>
  </si>
  <si>
    <t>Nota: La ejecucion presupuestaria por concepto es diferente en cuanto a montoR D$ ejecutado en SIOGEF, porque estmos agregando el formulario Pagos Percepcion, que hasta la fecha, solo esta en status creado.</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</si>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</sst>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_(* \(#,##0\);_(* &quot;-&quot;_);_(@_)"/>
    <numFmt numFmtId="43" formatCode="_(* #,##0.00_);_(* \(#,##0.00\);_(* &quot;-&quot;??_);_(@_)"/>
    <numFmt numFmtId="164" formatCode="_(&quot;RD$&quot;* #,##0.00_);_(&quot;RD$&quot;* \(#,##0.00\);_(&quot;RD$&quot;* &quot;-&quot;??_);_(@_)"/>
    <numFmt numFmtId="165" formatCode="_-* #,##0.00\ _P_t_s_-;\-* #,##0.00\ _P_t_s_-;_-* &quot;-&quot;??\ _P_t_s_-;_-@_-"/>
    <numFmt numFmtId="166" formatCode="_(* #,##0_);_(* \(#,##0\);_(* &quot;-&quot;??_);_(@_)"/>
    <numFmt numFmtId="167" formatCode="_-* #,##0\ _P_t_s_-;\-* #,##0\ _P_t_s_-;_-* &quot;-&quot;??\ _P_t_s_-;_-@_-"/>
    <numFmt numFmtId="168" formatCode="_(* #,##0.0_);_(* \(#,##0.0\);_(* &quot;-&quot;??_);_(@_)"/>
    <numFmt numFmtId="169" formatCode="_(* #,##0.0000_);_(* \(#,##0.0000\);_(* &quot;-&quot;??_);_(@_)"/>
    <numFmt numFmtId="170" formatCode="###0;###0"/>
    <numFmt numFmtId="171" formatCode="###0.0;###0.0"/>
  </numFmts>
  <fonts count="80" x14ac:knownFonts="1">
    <font>
      <sz val="11"/>
      <color theme="1"/>
      <name val="Calibri"/>
      <family val="2"/>
      <scheme val="minor"/>
    </font>
    <font>
      <b/>
      <sz val="12"/>
      <color theme="1"/>
      <name val="Times New Roman"/>
      <family val="1"/>
    </font>
    <font>
      <sz val="11"/>
      <color theme="1"/>
      <name val="Times New Roman"/>
      <family val="1"/>
    </font>
    <font>
      <b/>
      <sz val="11"/>
      <color theme="1"/>
      <name val="Times New Roman"/>
      <family val="1"/>
    </font>
    <font>
      <sz val="11"/>
      <color theme="1"/>
      <name val="Calibri"/>
      <family val="2"/>
      <scheme val="minor"/>
    </font>
    <font>
      <sz val="10"/>
      <name val="Arial"/>
      <family val="2"/>
    </font>
    <font>
      <sz val="11"/>
      <color rgb="FF000000"/>
      <name val="Calibri"/>
      <family val="2"/>
      <scheme val="minor"/>
    </font>
    <font>
      <sz val="10"/>
      <name val="Arial"/>
      <family val="2"/>
    </font>
    <font>
      <sz val="11"/>
      <name val="Times New Roman"/>
      <family val="1"/>
    </font>
    <font>
      <b/>
      <sz val="14"/>
      <color theme="1"/>
      <name val="Times New Roman"/>
      <family val="1"/>
    </font>
    <font>
      <sz val="14"/>
      <color theme="1"/>
      <name val="Times New Roman"/>
      <family val="1"/>
    </font>
    <font>
      <sz val="14"/>
      <color theme="1"/>
      <name val="Calibri"/>
      <family val="2"/>
      <scheme val="minor"/>
    </font>
    <font>
      <b/>
      <sz val="14"/>
      <name val="Times New Roman"/>
      <family val="1"/>
    </font>
    <font>
      <sz val="12"/>
      <color theme="1"/>
      <name val="Times New Roman"/>
      <family val="1"/>
    </font>
    <font>
      <sz val="13"/>
      <color theme="1"/>
      <name val="Times New Roman"/>
      <family val="1"/>
    </font>
    <font>
      <b/>
      <u/>
      <sz val="13"/>
      <color theme="1"/>
      <name val="Times New Roman"/>
      <family val="1"/>
    </font>
    <font>
      <b/>
      <sz val="13"/>
      <color theme="1"/>
      <name val="Times New Roman"/>
      <family val="1"/>
    </font>
    <font>
      <b/>
      <u val="double"/>
      <sz val="12"/>
      <color theme="1"/>
      <name val="Times New Roman"/>
      <family val="1"/>
    </font>
    <font>
      <b/>
      <sz val="13"/>
      <name val="Times New Roman"/>
      <family val="1"/>
    </font>
    <font>
      <sz val="13"/>
      <color theme="1"/>
      <name val="Calibri"/>
      <family val="2"/>
      <scheme val="minor"/>
    </font>
    <font>
      <sz val="13"/>
      <name val="Arial"/>
      <family val="2"/>
    </font>
    <font>
      <sz val="13"/>
      <name val="Times New Roman"/>
      <family val="1"/>
    </font>
    <font>
      <sz val="14"/>
      <name val="Times New Roman"/>
      <family val="1"/>
    </font>
    <font>
      <sz val="12"/>
      <name val="Times New Roman"/>
      <family val="1"/>
    </font>
    <font>
      <b/>
      <sz val="12"/>
      <color rgb="FF0000FF"/>
      <name val="Arial"/>
      <family val="2"/>
    </font>
    <font>
      <b/>
      <sz val="11"/>
      <color rgb="FF0000FF"/>
      <name val="Arial"/>
      <family val="2"/>
    </font>
    <font>
      <b/>
      <sz val="11"/>
      <color theme="1"/>
      <name val="Calibri"/>
      <family val="2"/>
      <scheme val="minor"/>
    </font>
    <font>
      <b/>
      <sz val="6"/>
      <color theme="1"/>
      <name val="Times New Roman"/>
      <family val="1"/>
    </font>
    <font>
      <b/>
      <u/>
      <sz val="11"/>
      <color theme="1"/>
      <name val="Times New Roman"/>
      <family val="1"/>
    </font>
    <font>
      <b/>
      <sz val="9"/>
      <color rgb="FFFF0000"/>
      <name val="Times New Roman"/>
      <family val="1"/>
    </font>
    <font>
      <b/>
      <sz val="11"/>
      <color rgb="FF0000FF"/>
      <name val="Times New Roman"/>
      <family val="1"/>
    </font>
    <font>
      <b/>
      <u/>
      <sz val="11"/>
      <name val="Times New Roman"/>
      <family val="1"/>
    </font>
    <font>
      <b/>
      <sz val="11"/>
      <name val="Times New Roman"/>
      <family val="1"/>
    </font>
    <font>
      <u/>
      <sz val="11"/>
      <color theme="1"/>
      <name val="Times New Roman"/>
      <family val="1"/>
    </font>
    <font>
      <b/>
      <u val="double"/>
      <sz val="11"/>
      <color theme="1"/>
      <name val="Times New Roman"/>
      <family val="1"/>
    </font>
    <font>
      <b/>
      <u val="singleAccounting"/>
      <sz val="13"/>
      <name val="Times New Roman"/>
      <family val="1"/>
    </font>
    <font>
      <b/>
      <u val="doubleAccounting"/>
      <sz val="11"/>
      <color theme="1"/>
      <name val="Times New Roman"/>
      <family val="1"/>
    </font>
    <font>
      <sz val="12"/>
      <color theme="1"/>
      <name val="Arial"/>
      <family val="2"/>
    </font>
    <font>
      <b/>
      <sz val="16"/>
      <color theme="1"/>
      <name val="Arial"/>
      <family val="2"/>
    </font>
    <font>
      <b/>
      <sz val="14"/>
      <color theme="1"/>
      <name val="Arial"/>
      <family val="2"/>
    </font>
    <font>
      <b/>
      <sz val="14"/>
      <color rgb="FF000000"/>
      <name val="Arial"/>
      <family val="2"/>
    </font>
    <font>
      <sz val="14"/>
      <color theme="1"/>
      <name val="Arial"/>
      <family val="2"/>
    </font>
    <font>
      <sz val="14"/>
      <color rgb="FF282828"/>
      <name val="Arial"/>
      <family val="2"/>
    </font>
    <font>
      <sz val="14"/>
      <color rgb="FF000000"/>
      <name val="Arial"/>
      <family val="2"/>
    </font>
    <font>
      <sz val="14"/>
      <color rgb="FFFF0000"/>
      <name val="Arial"/>
      <family val="2"/>
    </font>
    <font>
      <b/>
      <u/>
      <sz val="14"/>
      <color theme="1"/>
      <name val="Arial"/>
      <family val="2"/>
    </font>
    <font>
      <b/>
      <u/>
      <sz val="14"/>
      <color rgb="FF000000"/>
      <name val="Arial"/>
      <family val="2"/>
    </font>
    <font>
      <u/>
      <sz val="14"/>
      <color rgb="FF000000"/>
      <name val="Arial"/>
      <family val="2"/>
    </font>
    <font>
      <u/>
      <sz val="14"/>
      <color theme="1"/>
      <name val="Arial"/>
      <family val="2"/>
    </font>
    <font>
      <b/>
      <sz val="14"/>
      <name val="Arial"/>
      <family val="2"/>
    </font>
    <font>
      <b/>
      <sz val="12"/>
      <color theme="1"/>
      <name val="Arial"/>
      <family val="2"/>
    </font>
    <font>
      <b/>
      <sz val="11"/>
      <name val="Arial"/>
      <family val="2"/>
    </font>
    <font>
      <b/>
      <sz val="10"/>
      <name val="Arial"/>
      <family val="2"/>
    </font>
    <font>
      <sz val="11"/>
      <name val="Arial"/>
      <family val="2"/>
    </font>
    <font>
      <b/>
      <sz val="12"/>
      <name val="Arial"/>
      <family val="2"/>
    </font>
    <font>
      <sz val="12"/>
      <name val="Arial"/>
      <family val="2"/>
    </font>
    <font>
      <b/>
      <sz val="14"/>
      <color rgb="FF0000FF"/>
      <name val="Arial"/>
      <family val="2"/>
    </font>
    <font>
      <sz val="10"/>
      <color theme="1"/>
      <name val="Arial"/>
      <family val="2"/>
    </font>
    <font>
      <sz val="14"/>
      <name val="Arial"/>
      <family val="2"/>
    </font>
    <font>
      <sz val="11"/>
      <name val="Calibri"/>
      <family val="2"/>
      <scheme val="minor"/>
    </font>
    <font>
      <sz val="11"/>
      <color rgb="FFFF0000"/>
      <name val="Calibri"/>
      <family val="2"/>
      <scheme val="minor"/>
    </font>
    <font>
      <sz val="12"/>
      <color rgb="FFFF0000"/>
      <name val="Arial"/>
      <family val="2"/>
    </font>
    <font>
      <b/>
      <sz val="18"/>
      <color theme="1"/>
      <name val="Calibri"/>
      <family val="2"/>
      <scheme val="minor"/>
    </font>
    <font>
      <b/>
      <sz val="12"/>
      <name val="Times New Roman"/>
      <family val="1"/>
    </font>
    <font>
      <sz val="11"/>
      <color theme="1"/>
      <name val="Arial"/>
      <family val="2"/>
    </font>
    <font>
      <sz val="13"/>
      <name val="Calibri"/>
      <family val="2"/>
      <scheme val="minor"/>
    </font>
    <font>
      <b/>
      <sz val="12"/>
      <name val="Calibri"/>
      <family val="2"/>
      <scheme val="minor"/>
    </font>
    <font>
      <sz val="11"/>
      <name val="Book Antiqua"/>
      <family val="1"/>
    </font>
    <font>
      <b/>
      <sz val="13"/>
      <name val="Book Antiqua"/>
      <family val="1"/>
    </font>
    <font>
      <sz val="13"/>
      <name val="Book Antiqua"/>
      <family val="1"/>
    </font>
    <font>
      <b/>
      <sz val="12"/>
      <name val="Book Antiqua"/>
      <family val="1"/>
    </font>
    <font>
      <sz val="12"/>
      <name val="Book Antiqua"/>
      <family val="1"/>
    </font>
    <font>
      <b/>
      <sz val="11"/>
      <name val="Book Antiqua"/>
      <family val="1"/>
    </font>
    <font>
      <b/>
      <sz val="13"/>
      <color theme="0"/>
      <name val="Book Antiqua"/>
      <family val="1"/>
    </font>
    <font>
      <b/>
      <sz val="10"/>
      <name val="Book Antiqua"/>
      <family val="1"/>
    </font>
    <font>
      <b/>
      <sz val="14"/>
      <color theme="0"/>
      <name val="Book Antiqua"/>
      <family val="1"/>
    </font>
    <font>
      <sz val="10"/>
      <name val="Book Antiqua"/>
      <family val="1"/>
    </font>
    <font>
      <b/>
      <sz val="14"/>
      <name val="Book Antiqua"/>
      <family val="1"/>
    </font>
    <font>
      <sz val="14"/>
      <name val="Book Antiqua"/>
      <family val="1"/>
    </font>
    <font>
      <b/>
      <sz val="11"/>
      <name val="Calibri"/>
      <family val="2"/>
      <scheme val="minor"/>
    </font>
  </fonts>
  <fills count="6">
    <fill>
      <patternFill patternType="none"/>
    </fill>
    <fill>
      <patternFill patternType="gray125"/>
    </fill>
    <fill>
      <patternFill patternType="solid">
        <fgColor theme="2" tint="-9.9978637043366805E-2"/>
        <bgColor indexed="64"/>
      </patternFill>
    </fill>
    <fill>
      <patternFill patternType="solid">
        <fgColor theme="9" tint="0.59999389629810485"/>
        <bgColor indexed="64"/>
      </patternFill>
    </fill>
    <fill>
      <patternFill patternType="solid">
        <fgColor theme="0"/>
        <bgColor indexed="64"/>
      </patternFill>
    </fill>
    <fill>
      <patternFill patternType="solid">
        <fgColor theme="3" tint="9.9978637043366805E-2"/>
        <bgColor indexed="64"/>
      </patternFill>
    </fill>
  </fills>
  <borders count="43">
    <border>
      <left/>
      <right/>
      <top/>
      <bottom/>
      <diagonal/>
    </border>
    <border>
      <left/>
      <right/>
      <top style="thin">
        <color indexed="64"/>
      </top>
      <bottom style="thin">
        <color indexed="64"/>
      </bottom>
      <diagonal/>
    </border>
    <border>
      <left/>
      <right/>
      <top/>
      <bottom style="thin">
        <color indexed="64"/>
      </bottom>
      <diagonal/>
    </border>
    <border>
      <left/>
      <right/>
      <top/>
      <bottom style="double">
        <color indexed="64"/>
      </bottom>
      <diagonal/>
    </border>
    <border>
      <left/>
      <right/>
      <top style="thin">
        <color indexed="64"/>
      </top>
      <bottom style="double">
        <color indexed="64"/>
      </bottom>
      <diagonal/>
    </border>
    <border>
      <left/>
      <right/>
      <top/>
      <bottom style="medium">
        <color indexed="64"/>
      </bottom>
      <diagonal/>
    </border>
    <border>
      <left/>
      <right/>
      <top style="thin">
        <color theme="4" tint="0.79998168889431442"/>
      </top>
      <bottom style="thin">
        <color theme="4" tint="0.79998168889431442"/>
      </bottom>
      <diagonal/>
    </border>
    <border>
      <left/>
      <right/>
      <top style="thin">
        <color theme="4" tint="0.79998168889431442"/>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thin">
        <color theme="1"/>
      </right>
      <top style="medium">
        <color indexed="64"/>
      </top>
      <bottom style="medium">
        <color indexed="64"/>
      </bottom>
      <diagonal/>
    </border>
    <border>
      <left style="thin">
        <color theme="1"/>
      </left>
      <right style="medium">
        <color indexed="64"/>
      </right>
      <top style="medium">
        <color indexed="64"/>
      </top>
      <bottom style="medium">
        <color indexed="64"/>
      </bottom>
      <diagonal/>
    </border>
    <border>
      <left style="thin">
        <color theme="1"/>
      </left>
      <right style="thin">
        <color theme="1"/>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4">
    <xf numFmtId="0" fontId="0" fillId="0" borderId="0"/>
    <xf numFmtId="0" fontId="5" fillId="0" borderId="0"/>
    <xf numFmtId="43" fontId="5" fillId="0" borderId="0" applyFont="0" applyFill="0" applyBorder="0" applyAlignment="0" applyProtection="0"/>
    <xf numFmtId="164" fontId="5" fillId="0" borderId="0" applyFont="0" applyFill="0" applyBorder="0" applyAlignment="0" applyProtection="0"/>
    <xf numFmtId="0" fontId="4" fillId="0" borderId="0"/>
    <xf numFmtId="43" fontId="5" fillId="0" borderId="0" applyFont="0" applyFill="0" applyBorder="0" applyAlignment="0" applyProtection="0"/>
    <xf numFmtId="165" fontId="5" fillId="0" borderId="0" applyFont="0" applyFill="0" applyBorder="0" applyAlignment="0" applyProtection="0"/>
    <xf numFmtId="43" fontId="7" fillId="0" borderId="0" applyFont="0" applyFill="0" applyBorder="0" applyAlignment="0" applyProtection="0"/>
    <xf numFmtId="0" fontId="6" fillId="0" borderId="0"/>
    <xf numFmtId="43" fontId="4" fillId="0" borderId="0" applyFont="0" applyFill="0" applyBorder="0" applyAlignment="0" applyProtection="0"/>
    <xf numFmtId="0" fontId="5" fillId="0" borderId="0"/>
    <xf numFmtId="43" fontId="5" fillId="0" borderId="0" applyFont="0" applyFill="0" applyBorder="0" applyAlignment="0" applyProtection="0"/>
    <xf numFmtId="165" fontId="5" fillId="0" borderId="0" applyFont="0" applyFill="0" applyBorder="0" applyAlignment="0" applyProtection="0"/>
    <xf numFmtId="9" fontId="4" fillId="0" borderId="0" applyFont="0" applyFill="0" applyBorder="0" applyAlignment="0" applyProtection="0"/>
  </cellStyleXfs>
  <cellXfs count="438">
    <xf numFmtId="0" fontId="0" fillId="0" borderId="0" xfId="0"/>
    <xf numFmtId="0" fontId="2" fillId="0" borderId="0" xfId="0" applyFont="1" applyAlignment="1">
      <alignment vertical="center"/>
    </xf>
    <xf numFmtId="0" fontId="0" fillId="0" borderId="0" xfId="0" applyAlignment="1">
      <alignment vertical="center"/>
    </xf>
    <xf numFmtId="43" fontId="0" fillId="0" borderId="0" xfId="9" applyFont="1" applyBorder="1" applyAlignment="1">
      <alignment vertical="center"/>
    </xf>
    <xf numFmtId="0" fontId="2" fillId="0" borderId="0" xfId="0" applyFont="1" applyAlignment="1">
      <alignment vertical="center" wrapText="1"/>
    </xf>
    <xf numFmtId="0" fontId="10" fillId="0" borderId="0" xfId="0" applyFont="1" applyAlignment="1">
      <alignment vertical="center"/>
    </xf>
    <xf numFmtId="0" fontId="9" fillId="0" borderId="0" xfId="0" applyFont="1" applyAlignment="1">
      <alignment horizontal="left" vertical="center"/>
    </xf>
    <xf numFmtId="0" fontId="11" fillId="0" borderId="0" xfId="0" applyFont="1"/>
    <xf numFmtId="0" fontId="12" fillId="0" borderId="0" xfId="0" applyFont="1" applyAlignment="1">
      <alignment horizontal="center"/>
    </xf>
    <xf numFmtId="43" fontId="12" fillId="0" borderId="0" xfId="9" applyFont="1" applyAlignment="1">
      <alignment horizontal="center"/>
    </xf>
    <xf numFmtId="167" fontId="12" fillId="0" borderId="0" xfId="9" applyNumberFormat="1" applyFont="1" applyAlignment="1">
      <alignment horizontal="right"/>
    </xf>
    <xf numFmtId="0" fontId="14" fillId="0" borderId="0" xfId="0" applyFont="1" applyAlignment="1">
      <alignment vertical="center"/>
    </xf>
    <xf numFmtId="1" fontId="15" fillId="0" borderId="0" xfId="0" applyNumberFormat="1" applyFont="1" applyAlignment="1">
      <alignment horizontal="center" vertical="center"/>
    </xf>
    <xf numFmtId="0" fontId="16" fillId="0" borderId="0" xfId="0" applyFont="1" applyAlignment="1">
      <alignment horizontal="center" vertical="center"/>
    </xf>
    <xf numFmtId="0" fontId="16" fillId="0" borderId="0" xfId="0" applyFont="1" applyAlignment="1">
      <alignment horizontal="left" vertical="center"/>
    </xf>
    <xf numFmtId="0" fontId="14" fillId="0" borderId="0" xfId="0" applyFont="1" applyAlignment="1">
      <alignment horizontal="justify" vertical="center"/>
    </xf>
    <xf numFmtId="39" fontId="16" fillId="0" borderId="0" xfId="0" applyNumberFormat="1" applyFont="1" applyAlignment="1">
      <alignment vertical="center"/>
    </xf>
    <xf numFmtId="39" fontId="14" fillId="0" borderId="0" xfId="0" applyNumberFormat="1" applyFont="1" applyAlignment="1">
      <alignment vertical="center"/>
    </xf>
    <xf numFmtId="0" fontId="13" fillId="0" borderId="0" xfId="0" applyFont="1" applyAlignment="1">
      <alignment vertical="center"/>
    </xf>
    <xf numFmtId="41" fontId="13" fillId="0" borderId="0" xfId="0" applyNumberFormat="1" applyFont="1" applyAlignment="1">
      <alignment vertical="center"/>
    </xf>
    <xf numFmtId="41" fontId="13" fillId="0" borderId="0" xfId="0" applyNumberFormat="1" applyFont="1" applyAlignment="1">
      <alignment horizontal="left" vertical="center"/>
    </xf>
    <xf numFmtId="0" fontId="13" fillId="0" borderId="0" xfId="0" applyFont="1"/>
    <xf numFmtId="41" fontId="13" fillId="0" borderId="0" xfId="0" applyNumberFormat="1" applyFont="1"/>
    <xf numFmtId="41" fontId="13" fillId="0" borderId="0" xfId="0" applyNumberFormat="1" applyFont="1" applyAlignment="1">
      <alignment horizontal="left" vertical="center" indent="5"/>
    </xf>
    <xf numFmtId="0" fontId="1" fillId="0" borderId="0" xfId="0" applyFont="1" applyAlignment="1">
      <alignment horizontal="left" vertical="center"/>
    </xf>
    <xf numFmtId="41" fontId="1" fillId="0" borderId="0" xfId="0" applyNumberFormat="1" applyFont="1" applyAlignment="1">
      <alignment vertical="center"/>
    </xf>
    <xf numFmtId="0" fontId="1" fillId="0" borderId="0" xfId="0" applyFont="1" applyAlignment="1">
      <alignment horizontal="left" vertical="top"/>
    </xf>
    <xf numFmtId="41" fontId="17" fillId="0" borderId="0" xfId="0" applyNumberFormat="1" applyFont="1" applyAlignment="1">
      <alignment horizontal="left" vertical="center"/>
    </xf>
    <xf numFmtId="39" fontId="13" fillId="0" borderId="0" xfId="0" applyNumberFormat="1" applyFont="1" applyAlignment="1">
      <alignment vertical="center"/>
    </xf>
    <xf numFmtId="0" fontId="19" fillId="0" borderId="0" xfId="0" applyFont="1"/>
    <xf numFmtId="0" fontId="18" fillId="0" borderId="0" xfId="0" applyFont="1" applyAlignment="1">
      <alignment horizontal="center"/>
    </xf>
    <xf numFmtId="43" fontId="18" fillId="0" borderId="0" xfId="9" applyFont="1" applyAlignment="1">
      <alignment horizontal="center"/>
    </xf>
    <xf numFmtId="167" fontId="18" fillId="0" borderId="0" xfId="9" applyNumberFormat="1" applyFont="1" applyAlignment="1">
      <alignment horizontal="right"/>
    </xf>
    <xf numFmtId="0" fontId="18" fillId="0" borderId="0" xfId="0" applyFont="1" applyAlignment="1">
      <alignment horizontal="left" indent="3"/>
    </xf>
    <xf numFmtId="43" fontId="20" fillId="0" borderId="0" xfId="9" applyFont="1" applyAlignment="1">
      <alignment horizontal="left"/>
    </xf>
    <xf numFmtId="43" fontId="18" fillId="0" borderId="0" xfId="9" applyFont="1" applyAlignment="1">
      <alignment horizontal="left" indent="3"/>
    </xf>
    <xf numFmtId="167" fontId="20" fillId="0" borderId="0" xfId="9" applyNumberFormat="1" applyFont="1" applyAlignment="1">
      <alignment horizontal="right"/>
    </xf>
    <xf numFmtId="43" fontId="20" fillId="0" borderId="0" xfId="9" applyFont="1" applyBorder="1" applyAlignment="1">
      <alignment horizontal="left"/>
    </xf>
    <xf numFmtId="43" fontId="18" fillId="0" borderId="0" xfId="9" applyFont="1" applyBorder="1" applyAlignment="1">
      <alignment horizontal="left" indent="3"/>
    </xf>
    <xf numFmtId="167" fontId="20" fillId="0" borderId="0" xfId="9" applyNumberFormat="1" applyFont="1" applyBorder="1" applyAlignment="1">
      <alignment horizontal="right"/>
    </xf>
    <xf numFmtId="41" fontId="13" fillId="0" borderId="2" xfId="0" applyNumberFormat="1" applyFont="1" applyBorder="1"/>
    <xf numFmtId="41" fontId="1" fillId="0" borderId="2" xfId="0" applyNumberFormat="1" applyFont="1" applyBorder="1" applyAlignment="1">
      <alignment vertical="center"/>
    </xf>
    <xf numFmtId="41" fontId="1" fillId="0" borderId="1" xfId="0" applyNumberFormat="1" applyFont="1" applyBorder="1" applyAlignment="1">
      <alignment vertical="center"/>
    </xf>
    <xf numFmtId="41" fontId="0" fillId="0" borderId="0" xfId="0" applyNumberFormat="1" applyAlignment="1">
      <alignment vertical="center"/>
    </xf>
    <xf numFmtId="0" fontId="13" fillId="0" borderId="0" xfId="0" applyFont="1" applyAlignment="1">
      <alignment vertical="center" wrapText="1"/>
    </xf>
    <xf numFmtId="0" fontId="22" fillId="0" borderId="0" xfId="0" applyFont="1" applyAlignment="1">
      <alignment vertical="center"/>
    </xf>
    <xf numFmtId="41" fontId="22" fillId="0" borderId="0" xfId="0" applyNumberFormat="1" applyFont="1" applyAlignment="1">
      <alignment vertical="center"/>
    </xf>
    <xf numFmtId="0" fontId="21" fillId="0" borderId="0" xfId="0" applyFont="1" applyAlignment="1">
      <alignment vertical="center"/>
    </xf>
    <xf numFmtId="0" fontId="8" fillId="0" borderId="0" xfId="0" applyFont="1" applyAlignment="1">
      <alignment vertical="center"/>
    </xf>
    <xf numFmtId="166" fontId="13" fillId="0" borderId="0" xfId="9" applyNumberFormat="1" applyFont="1" applyFill="1" applyBorder="1" applyAlignment="1"/>
    <xf numFmtId="0" fontId="18" fillId="0" borderId="0" xfId="0" applyFont="1" applyAlignment="1">
      <alignment horizontal="center" wrapText="1"/>
    </xf>
    <xf numFmtId="43" fontId="0" fillId="0" borderId="0" xfId="9" applyFont="1" applyFill="1" applyBorder="1" applyAlignment="1">
      <alignment vertical="center"/>
    </xf>
    <xf numFmtId="43" fontId="23" fillId="0" borderId="0" xfId="9" applyFont="1" applyFill="1" applyBorder="1" applyAlignment="1">
      <alignment vertical="center"/>
    </xf>
    <xf numFmtId="0" fontId="1" fillId="2" borderId="0" xfId="0" applyFont="1" applyFill="1" applyAlignment="1">
      <alignment horizontal="left" vertical="center"/>
    </xf>
    <xf numFmtId="0" fontId="13" fillId="2" borderId="0" xfId="0" applyFont="1" applyFill="1" applyAlignment="1">
      <alignment vertical="center"/>
    </xf>
    <xf numFmtId="41" fontId="1" fillId="2" borderId="3" xfId="0" applyNumberFormat="1" applyFont="1" applyFill="1" applyBorder="1" applyAlignment="1">
      <alignment vertical="center"/>
    </xf>
    <xf numFmtId="39" fontId="13" fillId="2" borderId="0" xfId="0" applyNumberFormat="1" applyFont="1" applyFill="1" applyAlignment="1">
      <alignment vertical="center"/>
    </xf>
    <xf numFmtId="41" fontId="17" fillId="2" borderId="0" xfId="0" applyNumberFormat="1" applyFont="1" applyFill="1" applyAlignment="1">
      <alignment horizontal="left" vertical="center"/>
    </xf>
    <xf numFmtId="0" fontId="25" fillId="0" borderId="0" xfId="0" applyFont="1" applyAlignment="1">
      <alignment horizontal="center" vertical="center"/>
    </xf>
    <xf numFmtId="166" fontId="13" fillId="0" borderId="2" xfId="9" applyNumberFormat="1" applyFont="1" applyBorder="1"/>
    <xf numFmtId="0" fontId="3" fillId="0" borderId="0" xfId="0" applyFont="1" applyAlignment="1">
      <alignment horizontal="left" vertical="center"/>
    </xf>
    <xf numFmtId="0" fontId="27" fillId="0" borderId="0" xfId="0" applyFont="1" applyAlignment="1">
      <alignment horizontal="left" vertical="center"/>
    </xf>
    <xf numFmtId="1" fontId="28" fillId="0" borderId="0" xfId="0" applyNumberFormat="1" applyFont="1" applyAlignment="1">
      <alignment horizontal="center" vertical="center"/>
    </xf>
    <xf numFmtId="0" fontId="3" fillId="0" borderId="0" xfId="0" applyFont="1" applyAlignment="1">
      <alignment horizontal="center" vertical="center"/>
    </xf>
    <xf numFmtId="0" fontId="13" fillId="0" borderId="0" xfId="0" applyFont="1" applyAlignment="1">
      <alignment horizontal="justify" vertical="center"/>
    </xf>
    <xf numFmtId="39" fontId="1" fillId="0" borderId="0" xfId="0" applyNumberFormat="1" applyFont="1" applyAlignment="1">
      <alignment vertical="center"/>
    </xf>
    <xf numFmtId="41" fontId="2" fillId="0" borderId="0" xfId="0" applyNumberFormat="1" applyFont="1" applyAlignment="1">
      <alignment vertical="center"/>
    </xf>
    <xf numFmtId="41" fontId="13" fillId="0" borderId="2" xfId="0" applyNumberFormat="1" applyFont="1" applyBorder="1" applyAlignment="1">
      <alignment vertical="center"/>
    </xf>
    <xf numFmtId="166" fontId="13" fillId="0" borderId="0" xfId="9" applyNumberFormat="1" applyFont="1" applyFill="1" applyBorder="1" applyAlignment="1">
      <alignment vertical="center"/>
    </xf>
    <xf numFmtId="9" fontId="2" fillId="0" borderId="0" xfId="13" applyFont="1" applyBorder="1" applyAlignment="1">
      <alignment vertical="center"/>
    </xf>
    <xf numFmtId="37" fontId="0" fillId="0" borderId="0" xfId="0" applyNumberFormat="1" applyAlignment="1">
      <alignment vertical="center"/>
    </xf>
    <xf numFmtId="37" fontId="2" fillId="0" borderId="0" xfId="0" applyNumberFormat="1" applyFont="1" applyAlignment="1">
      <alignment vertical="center"/>
    </xf>
    <xf numFmtId="166" fontId="13" fillId="0" borderId="2" xfId="9" applyNumberFormat="1" applyFont="1" applyFill="1" applyBorder="1" applyAlignment="1">
      <alignment vertical="center"/>
    </xf>
    <xf numFmtId="166" fontId="1" fillId="0" borderId="1" xfId="9" applyNumberFormat="1" applyFont="1" applyFill="1" applyBorder="1" applyAlignment="1">
      <alignment vertical="center"/>
    </xf>
    <xf numFmtId="0" fontId="13" fillId="0" borderId="0" xfId="0" applyFont="1" applyAlignment="1">
      <alignment horizontal="left" vertical="center"/>
    </xf>
    <xf numFmtId="166" fontId="1" fillId="0" borderId="3" xfId="9" applyNumberFormat="1" applyFont="1" applyBorder="1" applyAlignment="1">
      <alignment vertical="center"/>
    </xf>
    <xf numFmtId="166" fontId="2" fillId="0" borderId="0" xfId="0" applyNumberFormat="1" applyFont="1" applyAlignment="1">
      <alignment vertical="center"/>
    </xf>
    <xf numFmtId="43" fontId="29" fillId="0" borderId="0" xfId="9" applyFont="1" applyBorder="1" applyAlignment="1">
      <alignment vertical="center"/>
    </xf>
    <xf numFmtId="41" fontId="8" fillId="0" borderId="0" xfId="0" applyNumberFormat="1" applyFont="1" applyAlignment="1">
      <alignment vertical="center"/>
    </xf>
    <xf numFmtId="0" fontId="30" fillId="0" borderId="0" xfId="0" applyFont="1" applyAlignment="1">
      <alignment vertical="center"/>
    </xf>
    <xf numFmtId="0" fontId="30" fillId="0" borderId="0" xfId="0" applyFont="1" applyAlignment="1">
      <alignment horizontal="left" vertical="center" wrapText="1"/>
    </xf>
    <xf numFmtId="0" fontId="31" fillId="0" borderId="0" xfId="0" applyFont="1" applyAlignment="1">
      <alignment horizontal="center" vertical="center"/>
    </xf>
    <xf numFmtId="0" fontId="2" fillId="0" borderId="0" xfId="0" applyFont="1" applyAlignment="1">
      <alignment horizontal="justify" vertical="center"/>
    </xf>
    <xf numFmtId="39" fontId="32" fillId="0" borderId="0" xfId="0" applyNumberFormat="1" applyFont="1" applyAlignment="1">
      <alignment vertical="center"/>
    </xf>
    <xf numFmtId="39" fontId="2" fillId="0" borderId="0" xfId="0" applyNumberFormat="1" applyFont="1" applyAlignment="1">
      <alignment vertical="center"/>
    </xf>
    <xf numFmtId="0" fontId="2" fillId="0" borderId="0" xfId="0" applyFont="1"/>
    <xf numFmtId="41" fontId="8" fillId="0" borderId="0" xfId="0" applyNumberFormat="1" applyFont="1"/>
    <xf numFmtId="41" fontId="2" fillId="0" borderId="0" xfId="0" applyNumberFormat="1" applyFont="1" applyAlignment="1">
      <alignment horizontal="left" vertical="center" indent="5"/>
    </xf>
    <xf numFmtId="41" fontId="2" fillId="0" borderId="0" xfId="0" applyNumberFormat="1" applyFont="1" applyAlignment="1">
      <alignment horizontal="left" vertical="center"/>
    </xf>
    <xf numFmtId="166" fontId="8" fillId="0" borderId="0" xfId="9" applyNumberFormat="1" applyFont="1" applyFill="1" applyBorder="1" applyAlignment="1"/>
    <xf numFmtId="41" fontId="0" fillId="0" borderId="0" xfId="0" applyNumberFormat="1"/>
    <xf numFmtId="43" fontId="0" fillId="0" borderId="0" xfId="9" applyFont="1" applyAlignment="1">
      <alignment vertical="center"/>
    </xf>
    <xf numFmtId="43" fontId="0" fillId="0" borderId="0" xfId="9" applyFont="1" applyBorder="1"/>
    <xf numFmtId="41" fontId="8" fillId="0" borderId="2" xfId="0" applyNumberFormat="1" applyFont="1" applyBorder="1" applyAlignment="1">
      <alignment vertical="center"/>
    </xf>
    <xf numFmtId="0" fontId="33" fillId="0" borderId="0" xfId="0" applyFont="1" applyAlignment="1">
      <alignment horizontal="left" vertical="center"/>
    </xf>
    <xf numFmtId="41" fontId="32" fillId="0" borderId="0" xfId="0" applyNumberFormat="1" applyFont="1" applyAlignment="1">
      <alignment vertical="center"/>
    </xf>
    <xf numFmtId="166" fontId="8" fillId="0" borderId="0" xfId="9" applyNumberFormat="1" applyFont="1" applyBorder="1" applyAlignment="1">
      <alignment vertical="center"/>
    </xf>
    <xf numFmtId="43" fontId="26" fillId="0" borderId="0" xfId="9" applyFont="1" applyBorder="1" applyAlignment="1">
      <alignment vertical="center"/>
    </xf>
    <xf numFmtId="0" fontId="3" fillId="0" borderId="0" xfId="0" applyFont="1" applyAlignment="1">
      <alignment horizontal="left" vertical="top"/>
    </xf>
    <xf numFmtId="0" fontId="2" fillId="0" borderId="0" xfId="0" applyFont="1" applyAlignment="1">
      <alignment wrapText="1"/>
    </xf>
    <xf numFmtId="41" fontId="2" fillId="0" borderId="0" xfId="0" applyNumberFormat="1" applyFont="1"/>
    <xf numFmtId="166" fontId="8" fillId="0" borderId="0" xfId="0" applyNumberFormat="1" applyFont="1" applyAlignment="1">
      <alignment vertical="center"/>
    </xf>
    <xf numFmtId="166" fontId="8" fillId="0" borderId="0" xfId="0" applyNumberFormat="1" applyFont="1"/>
    <xf numFmtId="43" fontId="0" fillId="0" borderId="0" xfId="0" applyNumberFormat="1"/>
    <xf numFmtId="166" fontId="8" fillId="0" borderId="2" xfId="0" applyNumberFormat="1" applyFont="1" applyBorder="1"/>
    <xf numFmtId="0" fontId="33" fillId="0" borderId="0" xfId="0" applyFont="1" applyAlignment="1">
      <alignment horizontal="left" vertical="center" indent="5"/>
    </xf>
    <xf numFmtId="0" fontId="3" fillId="0" borderId="0" xfId="0" applyFont="1" applyAlignment="1">
      <alignment vertical="center"/>
    </xf>
    <xf numFmtId="166" fontId="32" fillId="0" borderId="0" xfId="0" applyNumberFormat="1" applyFont="1" applyAlignment="1">
      <alignment vertical="center"/>
    </xf>
    <xf numFmtId="41" fontId="3" fillId="0" borderId="0" xfId="0" applyNumberFormat="1" applyFont="1" applyAlignment="1">
      <alignment horizontal="left" vertical="center"/>
    </xf>
    <xf numFmtId="0" fontId="26" fillId="0" borderId="0" xfId="0" applyFont="1" applyAlignment="1">
      <alignment vertical="center"/>
    </xf>
    <xf numFmtId="0" fontId="2" fillId="0" borderId="0" xfId="0" applyFont="1" applyAlignment="1">
      <alignment horizontal="justify" vertical="top"/>
    </xf>
    <xf numFmtId="0" fontId="2" fillId="0" borderId="0" xfId="0" applyFont="1" applyAlignment="1">
      <alignment horizontal="left" vertical="center"/>
    </xf>
    <xf numFmtId="166" fontId="8" fillId="0" borderId="0" xfId="9" applyNumberFormat="1" applyFont="1" applyFill="1" applyBorder="1" applyAlignment="1">
      <alignment vertical="center"/>
    </xf>
    <xf numFmtId="41" fontId="34" fillId="0" borderId="0" xfId="0" applyNumberFormat="1" applyFont="1" applyAlignment="1">
      <alignment horizontal="left" vertical="center"/>
    </xf>
    <xf numFmtId="166" fontId="32" fillId="0" borderId="4" xfId="9" applyNumberFormat="1" applyFont="1" applyFill="1" applyBorder="1" applyAlignment="1">
      <alignment vertical="center"/>
    </xf>
    <xf numFmtId="43" fontId="8" fillId="0" borderId="0" xfId="9" applyFont="1" applyBorder="1" applyAlignment="1">
      <alignment vertical="center"/>
    </xf>
    <xf numFmtId="37" fontId="8" fillId="0" borderId="0" xfId="0" applyNumberFormat="1" applyFont="1" applyAlignment="1">
      <alignment vertical="center"/>
    </xf>
    <xf numFmtId="0" fontId="18" fillId="0" borderId="0" xfId="0" applyFont="1" applyAlignment="1">
      <alignment wrapText="1"/>
    </xf>
    <xf numFmtId="41" fontId="2" fillId="0" borderId="0" xfId="0" applyNumberFormat="1" applyFont="1" applyAlignment="1">
      <alignment vertical="center" wrapText="1"/>
    </xf>
    <xf numFmtId="43" fontId="18" fillId="0" borderId="0" xfId="9" applyFont="1" applyBorder="1" applyAlignment="1">
      <alignment wrapText="1"/>
    </xf>
    <xf numFmtId="43" fontId="2" fillId="0" borderId="0" xfId="9" applyFont="1" applyBorder="1" applyAlignment="1">
      <alignment vertical="center"/>
    </xf>
    <xf numFmtId="0" fontId="0" fillId="0" borderId="0" xfId="0" applyAlignment="1">
      <alignment vertical="center" wrapText="1"/>
    </xf>
    <xf numFmtId="0" fontId="27"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center" wrapText="1"/>
    </xf>
    <xf numFmtId="0" fontId="3" fillId="0" borderId="0" xfId="0" applyFont="1" applyAlignment="1">
      <alignment vertical="center" wrapText="1"/>
    </xf>
    <xf numFmtId="166" fontId="3" fillId="0" borderId="0" xfId="9" applyNumberFormat="1" applyFont="1" applyFill="1" applyBorder="1" applyAlignment="1">
      <alignment wrapText="1"/>
    </xf>
    <xf numFmtId="166" fontId="3" fillId="0" borderId="0" xfId="9" applyNumberFormat="1" applyFont="1" applyFill="1" applyBorder="1" applyAlignment="1">
      <alignment horizontal="left" vertical="center" wrapText="1"/>
    </xf>
    <xf numFmtId="166" fontId="3" fillId="0" borderId="0" xfId="9" applyNumberFormat="1" applyFont="1" applyFill="1" applyBorder="1" applyAlignment="1">
      <alignment vertical="center" wrapText="1"/>
    </xf>
    <xf numFmtId="166" fontId="32" fillId="0" borderId="0" xfId="9" applyNumberFormat="1" applyFont="1" applyFill="1" applyBorder="1" applyAlignment="1">
      <alignment vertical="center" wrapText="1"/>
    </xf>
    <xf numFmtId="43" fontId="2" fillId="0" borderId="0" xfId="0" applyNumberFormat="1" applyFont="1" applyAlignment="1">
      <alignment wrapText="1"/>
    </xf>
    <xf numFmtId="0" fontId="0" fillId="0" borderId="0" xfId="0" applyAlignment="1">
      <alignment wrapText="1"/>
    </xf>
    <xf numFmtId="166" fontId="2" fillId="0" borderId="0" xfId="9" applyNumberFormat="1" applyFont="1" applyFill="1" applyBorder="1" applyAlignment="1">
      <alignment wrapText="1"/>
    </xf>
    <xf numFmtId="166" fontId="2" fillId="0" borderId="0" xfId="9" applyNumberFormat="1" applyFont="1" applyFill="1" applyBorder="1" applyAlignment="1">
      <alignment horizontal="left" vertical="center" wrapText="1"/>
    </xf>
    <xf numFmtId="166" fontId="2" fillId="0" borderId="0" xfId="9" applyNumberFormat="1" applyFont="1" applyFill="1" applyBorder="1" applyAlignment="1">
      <alignment vertical="center" wrapText="1"/>
    </xf>
    <xf numFmtId="166" fontId="2" fillId="0" borderId="0" xfId="9" applyNumberFormat="1" applyFont="1" applyBorder="1" applyAlignment="1">
      <alignment vertical="center" wrapText="1"/>
    </xf>
    <xf numFmtId="166" fontId="3" fillId="0" borderId="0" xfId="9" applyNumberFormat="1" applyFont="1" applyBorder="1" applyAlignment="1">
      <alignment wrapText="1"/>
    </xf>
    <xf numFmtId="166" fontId="3" fillId="0" borderId="0" xfId="9" applyNumberFormat="1" applyFont="1" applyBorder="1" applyAlignment="1">
      <alignment horizontal="left" vertical="center" wrapText="1"/>
    </xf>
    <xf numFmtId="166" fontId="3" fillId="0" borderId="0" xfId="9" applyNumberFormat="1" applyFont="1" applyBorder="1" applyAlignment="1">
      <alignment vertical="center" wrapText="1"/>
    </xf>
    <xf numFmtId="166" fontId="36" fillId="0" borderId="0" xfId="9" applyNumberFormat="1" applyFont="1" applyBorder="1" applyAlignment="1">
      <alignment wrapText="1"/>
    </xf>
    <xf numFmtId="166" fontId="36" fillId="0" borderId="0" xfId="9" applyNumberFormat="1" applyFont="1" applyBorder="1" applyAlignment="1">
      <alignment vertical="center" wrapText="1"/>
    </xf>
    <xf numFmtId="166" fontId="2" fillId="0" borderId="0" xfId="0" applyNumberFormat="1" applyFont="1" applyAlignment="1">
      <alignment vertical="center" wrapText="1"/>
    </xf>
    <xf numFmtId="166" fontId="2" fillId="0" borderId="0" xfId="9" applyNumberFormat="1" applyFont="1" applyBorder="1" applyAlignment="1">
      <alignment wrapText="1"/>
    </xf>
    <xf numFmtId="43" fontId="2" fillId="0" borderId="0" xfId="9" applyFont="1" applyBorder="1" applyAlignment="1">
      <alignment vertical="center" wrapText="1"/>
    </xf>
    <xf numFmtId="166" fontId="2" fillId="0" borderId="0" xfId="0" applyNumberFormat="1" applyFont="1" applyAlignment="1">
      <alignment wrapText="1"/>
    </xf>
    <xf numFmtId="43" fontId="3" fillId="0" borderId="0" xfId="9" applyFont="1" applyFill="1" applyBorder="1" applyAlignment="1">
      <alignment vertical="center" wrapText="1"/>
    </xf>
    <xf numFmtId="43" fontId="2" fillId="0" borderId="0" xfId="9" applyFont="1" applyFill="1" applyBorder="1" applyAlignment="1">
      <alignment vertical="center" wrapText="1"/>
    </xf>
    <xf numFmtId="0" fontId="3" fillId="0" borderId="0" xfId="0" applyFont="1" applyAlignment="1">
      <alignment horizontal="left" vertical="center" wrapText="1"/>
    </xf>
    <xf numFmtId="166" fontId="34" fillId="0" borderId="0" xfId="9" applyNumberFormat="1" applyFont="1" applyFill="1" applyBorder="1" applyAlignment="1">
      <alignment horizontal="left" vertical="center" wrapText="1"/>
    </xf>
    <xf numFmtId="43" fontId="2" fillId="0" borderId="0" xfId="0" applyNumberFormat="1" applyFont="1" applyAlignment="1">
      <alignment vertical="center" wrapText="1"/>
    </xf>
    <xf numFmtId="43" fontId="2" fillId="0" borderId="0" xfId="9" applyFont="1" applyAlignment="1">
      <alignment vertical="center" wrapText="1"/>
    </xf>
    <xf numFmtId="43" fontId="37" fillId="0" borderId="0" xfId="9" applyFont="1" applyAlignment="1">
      <alignment wrapText="1"/>
    </xf>
    <xf numFmtId="0" fontId="37" fillId="0" borderId="0" xfId="0" applyFont="1" applyAlignment="1">
      <alignment wrapText="1"/>
    </xf>
    <xf numFmtId="0" fontId="41" fillId="0" borderId="0" xfId="0" applyFont="1" applyAlignment="1">
      <alignment wrapText="1"/>
    </xf>
    <xf numFmtId="43" fontId="41" fillId="0" borderId="0" xfId="9" applyFont="1" applyAlignment="1">
      <alignment wrapText="1"/>
    </xf>
    <xf numFmtId="0" fontId="45" fillId="0" borderId="0" xfId="0" applyFont="1" applyAlignment="1">
      <alignment horizontal="justify" vertical="center" wrapText="1"/>
    </xf>
    <xf numFmtId="0" fontId="39" fillId="0" borderId="0" xfId="0" applyFont="1" applyAlignment="1">
      <alignment wrapText="1"/>
    </xf>
    <xf numFmtId="0" fontId="41" fillId="0" borderId="0" xfId="0" applyFont="1" applyAlignment="1">
      <alignment horizontal="justify" vertical="center" wrapText="1"/>
    </xf>
    <xf numFmtId="0" fontId="42" fillId="0" borderId="0" xfId="0" applyFont="1" applyAlignment="1">
      <alignment horizontal="justify" vertical="center" wrapText="1"/>
    </xf>
    <xf numFmtId="0" fontId="39" fillId="0" borderId="0" xfId="0" applyFont="1" applyAlignment="1">
      <alignment horizontal="justify" vertical="center" wrapText="1"/>
    </xf>
    <xf numFmtId="0" fontId="41" fillId="0" borderId="0" xfId="0" applyFont="1" applyAlignment="1">
      <alignment horizontal="left" vertical="center" wrapText="1"/>
    </xf>
    <xf numFmtId="0" fontId="43" fillId="0" borderId="0" xfId="0" applyFont="1" applyAlignment="1">
      <alignment horizontal="left" wrapText="1"/>
    </xf>
    <xf numFmtId="16" fontId="41" fillId="0" borderId="0" xfId="0" applyNumberFormat="1" applyFont="1" applyAlignment="1">
      <alignment horizontal="center" wrapText="1"/>
    </xf>
    <xf numFmtId="0" fontId="39" fillId="0" borderId="0" xfId="0" applyFont="1" applyAlignment="1">
      <alignment vertical="center" wrapText="1"/>
    </xf>
    <xf numFmtId="0" fontId="39" fillId="0" borderId="5" xfId="0" applyFont="1" applyBorder="1" applyAlignment="1">
      <alignment horizontal="center" vertical="center" wrapText="1"/>
    </xf>
    <xf numFmtId="0" fontId="39" fillId="0" borderId="0" xfId="0" applyFont="1" applyAlignment="1">
      <alignment horizontal="center" wrapText="1"/>
    </xf>
    <xf numFmtId="166" fontId="41" fillId="0" borderId="0" xfId="9" applyNumberFormat="1" applyFont="1" applyAlignment="1">
      <alignment wrapText="1"/>
    </xf>
    <xf numFmtId="166" fontId="41" fillId="0" borderId="0" xfId="9" applyNumberFormat="1" applyFont="1" applyBorder="1" applyAlignment="1">
      <alignment wrapText="1"/>
    </xf>
    <xf numFmtId="166" fontId="41" fillId="0" borderId="2" xfId="9" applyNumberFormat="1" applyFont="1" applyBorder="1" applyAlignment="1">
      <alignment wrapText="1"/>
    </xf>
    <xf numFmtId="166" fontId="39" fillId="0" borderId="3" xfId="9" applyNumberFormat="1" applyFont="1" applyFill="1" applyBorder="1" applyAlignment="1">
      <alignment wrapText="1"/>
    </xf>
    <xf numFmtId="166" fontId="39" fillId="0" borderId="0" xfId="9" applyNumberFormat="1" applyFont="1" applyBorder="1" applyAlignment="1">
      <alignment wrapText="1"/>
    </xf>
    <xf numFmtId="166" fontId="39" fillId="0" borderId="0" xfId="0" applyNumberFormat="1" applyFont="1" applyAlignment="1">
      <alignment wrapText="1"/>
    </xf>
    <xf numFmtId="43" fontId="41" fillId="0" borderId="0" xfId="9" applyFont="1" applyAlignment="1">
      <alignment horizontal="left" vertical="center" wrapText="1"/>
    </xf>
    <xf numFmtId="1" fontId="39" fillId="0" borderId="0" xfId="9" applyNumberFormat="1" applyFont="1" applyAlignment="1">
      <alignment horizontal="center" wrapText="1"/>
    </xf>
    <xf numFmtId="0" fontId="41" fillId="0" borderId="0" xfId="0" applyFont="1" applyAlignment="1">
      <alignment vertical="center" wrapText="1"/>
    </xf>
    <xf numFmtId="4" fontId="41" fillId="0" borderId="0" xfId="0" applyNumberFormat="1" applyFont="1" applyAlignment="1">
      <alignment vertical="center" wrapText="1"/>
    </xf>
    <xf numFmtId="166" fontId="41" fillId="0" borderId="0" xfId="9" applyNumberFormat="1" applyFont="1" applyAlignment="1">
      <alignment vertical="center" wrapText="1"/>
    </xf>
    <xf numFmtId="0" fontId="41" fillId="0" borderId="0" xfId="0" applyFont="1" applyAlignment="1">
      <alignment vertical="center"/>
    </xf>
    <xf numFmtId="166" fontId="41" fillId="0" borderId="0" xfId="9" applyNumberFormat="1" applyFont="1" applyFill="1" applyAlignment="1">
      <alignment vertical="center" wrapText="1"/>
    </xf>
    <xf numFmtId="166" fontId="41" fillId="0" borderId="0" xfId="9" applyNumberFormat="1" applyFont="1" applyFill="1" applyAlignment="1">
      <alignment wrapText="1"/>
    </xf>
    <xf numFmtId="166" fontId="39" fillId="0" borderId="4" xfId="9" applyNumberFormat="1" applyFont="1" applyBorder="1" applyAlignment="1">
      <alignment wrapText="1"/>
    </xf>
    <xf numFmtId="166" fontId="39" fillId="0" borderId="0" xfId="9" applyNumberFormat="1" applyFont="1" applyAlignment="1">
      <alignment wrapText="1"/>
    </xf>
    <xf numFmtId="0" fontId="41" fillId="0" borderId="0" xfId="0" applyFont="1"/>
    <xf numFmtId="0" fontId="41" fillId="0" borderId="6" xfId="0" applyFont="1" applyBorder="1" applyAlignment="1">
      <alignment horizontal="left"/>
    </xf>
    <xf numFmtId="43" fontId="41" fillId="0" borderId="6" xfId="9" applyFont="1" applyBorder="1"/>
    <xf numFmtId="43" fontId="41" fillId="0" borderId="7" xfId="9" applyFont="1" applyBorder="1"/>
    <xf numFmtId="0" fontId="41" fillId="0" borderId="0" xfId="0" applyFont="1" applyAlignment="1">
      <alignment horizontal="left"/>
    </xf>
    <xf numFmtId="43" fontId="41" fillId="0" borderId="0" xfId="9" applyFont="1" applyBorder="1"/>
    <xf numFmtId="0" fontId="39" fillId="0" borderId="0" xfId="0" applyFont="1" applyAlignment="1">
      <alignment horizontal="left" vertical="top" wrapText="1"/>
    </xf>
    <xf numFmtId="43" fontId="39" fillId="0" borderId="0" xfId="9" applyFont="1" applyAlignment="1">
      <alignment horizontal="left" vertical="top" wrapText="1"/>
    </xf>
    <xf numFmtId="0" fontId="39" fillId="0" borderId="0" xfId="9" applyNumberFormat="1" applyFont="1" applyAlignment="1">
      <alignment horizontal="center" wrapText="1"/>
    </xf>
    <xf numFmtId="0" fontId="41" fillId="0" borderId="0" xfId="0" applyFont="1" applyAlignment="1">
      <alignment horizontal="left" wrapText="1"/>
    </xf>
    <xf numFmtId="0" fontId="50" fillId="0" borderId="0" xfId="9" applyNumberFormat="1" applyFont="1" applyAlignment="1">
      <alignment horizontal="center" vertical="top" wrapText="1"/>
    </xf>
    <xf numFmtId="0" fontId="39" fillId="0" borderId="0" xfId="0" applyFont="1" applyAlignment="1">
      <alignment horizontal="center" vertical="top" wrapText="1"/>
    </xf>
    <xf numFmtId="0" fontId="39" fillId="0" borderId="0" xfId="9" applyNumberFormat="1" applyFont="1" applyAlignment="1">
      <alignment horizontal="center" vertical="top" wrapText="1"/>
    </xf>
    <xf numFmtId="166" fontId="37" fillId="0" borderId="0" xfId="9" applyNumberFormat="1" applyFont="1" applyAlignment="1">
      <alignment wrapText="1"/>
    </xf>
    <xf numFmtId="0" fontId="51" fillId="0" borderId="8" xfId="0" applyFont="1" applyBorder="1" applyAlignment="1">
      <alignment horizontal="left" vertical="center" wrapText="1"/>
    </xf>
    <xf numFmtId="166" fontId="51" fillId="3" borderId="9" xfId="9" applyNumberFormat="1" applyFont="1" applyFill="1" applyBorder="1" applyAlignment="1">
      <alignment horizontal="center" vertical="center" wrapText="1"/>
    </xf>
    <xf numFmtId="166" fontId="52" fillId="3" borderId="9" xfId="9" applyNumberFormat="1" applyFont="1" applyFill="1" applyBorder="1" applyAlignment="1">
      <alignment horizontal="center" vertical="center" wrapText="1"/>
    </xf>
    <xf numFmtId="166" fontId="51" fillId="3" borderId="9" xfId="0" applyNumberFormat="1" applyFont="1" applyFill="1" applyBorder="1" applyAlignment="1">
      <alignment horizontal="center" vertical="center" wrapText="1"/>
    </xf>
    <xf numFmtId="0" fontId="51" fillId="0" borderId="11" xfId="0" applyFont="1" applyBorder="1" applyAlignment="1">
      <alignment horizontal="left" vertical="center" wrapText="1"/>
    </xf>
    <xf numFmtId="166" fontId="53" fillId="0" borderId="12" xfId="9" applyNumberFormat="1" applyFont="1" applyFill="1" applyBorder="1" applyAlignment="1">
      <alignment horizontal="center" vertical="center" wrapText="1"/>
    </xf>
    <xf numFmtId="168" fontId="53" fillId="0" borderId="12" xfId="9" applyNumberFormat="1" applyFont="1" applyFill="1" applyBorder="1" applyAlignment="1">
      <alignment horizontal="center" vertical="center" wrapText="1"/>
    </xf>
    <xf numFmtId="166" fontId="53" fillId="0" borderId="5" xfId="9" applyNumberFormat="1" applyFont="1" applyFill="1" applyBorder="1" applyAlignment="1">
      <alignment horizontal="center" vertical="center" wrapText="1"/>
    </xf>
    <xf numFmtId="166" fontId="53" fillId="0" borderId="8" xfId="9" applyNumberFormat="1" applyFont="1" applyFill="1" applyBorder="1" applyAlignment="1">
      <alignment vertical="center" wrapText="1"/>
    </xf>
    <xf numFmtId="166" fontId="51" fillId="3" borderId="13" xfId="9" applyNumberFormat="1" applyFont="1" applyFill="1" applyBorder="1" applyAlignment="1">
      <alignment horizontal="center" vertical="center" wrapText="1"/>
    </xf>
    <xf numFmtId="43" fontId="51" fillId="3" borderId="8" xfId="9" applyFont="1" applyFill="1" applyBorder="1" applyAlignment="1">
      <alignment horizontal="center" vertical="center" wrapText="1"/>
    </xf>
    <xf numFmtId="43" fontId="51" fillId="0" borderId="13" xfId="9" applyFont="1" applyFill="1" applyBorder="1" applyAlignment="1">
      <alignment horizontal="left" vertical="center" wrapText="1"/>
    </xf>
    <xf numFmtId="166" fontId="53" fillId="0" borderId="15" xfId="9" applyNumberFormat="1" applyFont="1" applyFill="1" applyBorder="1" applyAlignment="1">
      <alignment horizontal="center" vertical="center" wrapText="1"/>
    </xf>
    <xf numFmtId="166" fontId="53" fillId="0" borderId="13" xfId="9" applyNumberFormat="1" applyFont="1" applyFill="1" applyBorder="1" applyAlignment="1">
      <alignment horizontal="center" vertical="center" wrapText="1"/>
    </xf>
    <xf numFmtId="43" fontId="53" fillId="0" borderId="12" xfId="9" applyFont="1" applyFill="1" applyBorder="1" applyAlignment="1">
      <alignment horizontal="center" vertical="center" wrapText="1"/>
    </xf>
    <xf numFmtId="166" fontId="53" fillId="0" borderId="8" xfId="9" applyNumberFormat="1" applyFont="1" applyFill="1" applyBorder="1" applyAlignment="1">
      <alignment horizontal="center" vertical="center" wrapText="1"/>
    </xf>
    <xf numFmtId="166" fontId="53" fillId="0" borderId="11" xfId="9" applyNumberFormat="1" applyFont="1" applyFill="1" applyBorder="1" applyAlignment="1">
      <alignment horizontal="center" vertical="center" wrapText="1"/>
    </xf>
    <xf numFmtId="0" fontId="54" fillId="0" borderId="8" xfId="0" applyFont="1" applyBorder="1" applyAlignment="1">
      <alignment horizontal="left" vertical="center" wrapText="1"/>
    </xf>
    <xf numFmtId="166" fontId="54" fillId="3" borderId="9" xfId="9" applyNumberFormat="1" applyFont="1" applyFill="1" applyBorder="1" applyAlignment="1">
      <alignment horizontal="center" vertical="center" wrapText="1"/>
    </xf>
    <xf numFmtId="166" fontId="54" fillId="3" borderId="9" xfId="9" applyNumberFormat="1" applyFont="1" applyFill="1" applyBorder="1" applyAlignment="1">
      <alignment horizontal="center" vertical="center"/>
    </xf>
    <xf numFmtId="166" fontId="54" fillId="3" borderId="9" xfId="0" applyNumberFormat="1" applyFont="1" applyFill="1" applyBorder="1" applyAlignment="1">
      <alignment horizontal="center" vertical="center" wrapText="1"/>
    </xf>
    <xf numFmtId="0" fontId="54" fillId="0" borderId="11" xfId="0" applyFont="1" applyBorder="1" applyAlignment="1">
      <alignment horizontal="left" vertical="center" wrapText="1"/>
    </xf>
    <xf numFmtId="166" fontId="55" fillId="0" borderId="12" xfId="9" applyNumberFormat="1" applyFont="1" applyFill="1" applyBorder="1" applyAlignment="1">
      <alignment horizontal="center" vertical="center" wrapText="1"/>
    </xf>
    <xf numFmtId="166" fontId="55" fillId="0" borderId="5" xfId="9" applyNumberFormat="1" applyFont="1" applyFill="1" applyBorder="1" applyAlignment="1">
      <alignment horizontal="center" vertical="center" wrapText="1"/>
    </xf>
    <xf numFmtId="166" fontId="55" fillId="0" borderId="8" xfId="9" applyNumberFormat="1" applyFont="1" applyFill="1" applyBorder="1" applyAlignment="1">
      <alignment vertical="center" wrapText="1"/>
    </xf>
    <xf numFmtId="166" fontId="54" fillId="3" borderId="13" xfId="9" applyNumberFormat="1" applyFont="1" applyFill="1" applyBorder="1" applyAlignment="1">
      <alignment horizontal="center" vertical="center" wrapText="1"/>
    </xf>
    <xf numFmtId="166" fontId="54" fillId="3" borderId="8" xfId="9" applyNumberFormat="1" applyFont="1" applyFill="1" applyBorder="1" applyAlignment="1">
      <alignment horizontal="center" vertical="center" wrapText="1"/>
    </xf>
    <xf numFmtId="43" fontId="54" fillId="0" borderId="13" xfId="9" applyFont="1" applyFill="1" applyBorder="1" applyAlignment="1">
      <alignment horizontal="left" vertical="center" wrapText="1"/>
    </xf>
    <xf numFmtId="166" fontId="55" fillId="0" borderId="15" xfId="9" applyNumberFormat="1" applyFont="1" applyFill="1" applyBorder="1" applyAlignment="1">
      <alignment horizontal="center" vertical="center" wrapText="1"/>
    </xf>
    <xf numFmtId="166" fontId="55" fillId="0" borderId="13" xfId="9" applyNumberFormat="1" applyFont="1" applyFill="1" applyBorder="1" applyAlignment="1">
      <alignment horizontal="center" vertical="center" wrapText="1"/>
    </xf>
    <xf numFmtId="166" fontId="55" fillId="0" borderId="8" xfId="9" applyNumberFormat="1" applyFont="1" applyFill="1" applyBorder="1" applyAlignment="1">
      <alignment horizontal="center" vertical="center" wrapText="1"/>
    </xf>
    <xf numFmtId="166" fontId="55" fillId="0" borderId="11" xfId="9" applyNumberFormat="1" applyFont="1" applyFill="1" applyBorder="1" applyAlignment="1">
      <alignment horizontal="center" vertical="center" wrapText="1"/>
    </xf>
    <xf numFmtId="0" fontId="49" fillId="0" borderId="0" xfId="0" applyFont="1" applyAlignment="1">
      <alignment horizontal="left" vertical="top" wrapText="1"/>
    </xf>
    <xf numFmtId="0" fontId="49" fillId="0" borderId="0" xfId="0" applyFont="1" applyAlignment="1">
      <alignment horizontal="left" vertical="top"/>
    </xf>
    <xf numFmtId="0" fontId="54" fillId="0" borderId="0" xfId="0" applyFont="1" applyAlignment="1">
      <alignment horizontal="left" vertical="top" wrapText="1"/>
    </xf>
    <xf numFmtId="0" fontId="50" fillId="0" borderId="0" xfId="0" applyFont="1" applyAlignment="1">
      <alignment horizontal="center" wrapText="1"/>
    </xf>
    <xf numFmtId="0" fontId="50" fillId="0" borderId="0" xfId="0" applyFont="1" applyAlignment="1">
      <alignment horizontal="center"/>
    </xf>
    <xf numFmtId="0" fontId="57" fillId="0" borderId="0" xfId="0" applyFont="1"/>
    <xf numFmtId="166" fontId="57" fillId="0" borderId="0" xfId="9" applyNumberFormat="1" applyFont="1"/>
    <xf numFmtId="0" fontId="52" fillId="0" borderId="0" xfId="0" applyFont="1" applyAlignment="1">
      <alignment horizontal="left" vertical="top" wrapText="1"/>
    </xf>
    <xf numFmtId="0" fontId="57" fillId="0" borderId="0" xfId="0" applyFont="1" applyAlignment="1">
      <alignment wrapText="1"/>
    </xf>
    <xf numFmtId="0" fontId="57" fillId="0" borderId="0" xfId="0" applyFont="1" applyAlignment="1">
      <alignment horizontal="left"/>
    </xf>
    <xf numFmtId="0" fontId="37" fillId="0" borderId="0" xfId="0" applyFont="1"/>
    <xf numFmtId="166" fontId="50" fillId="0" borderId="0" xfId="9" applyNumberFormat="1" applyFont="1" applyBorder="1"/>
    <xf numFmtId="166" fontId="50" fillId="0" borderId="4" xfId="9" applyNumberFormat="1" applyFont="1" applyBorder="1"/>
    <xf numFmtId="0" fontId="49" fillId="0" borderId="0" xfId="0" applyFont="1" applyAlignment="1">
      <alignment vertical="top" wrapText="1"/>
    </xf>
    <xf numFmtId="43" fontId="49" fillId="0" borderId="0" xfId="9" applyFont="1" applyAlignment="1">
      <alignment vertical="top" wrapText="1"/>
    </xf>
    <xf numFmtId="0" fontId="58" fillId="0" borderId="0" xfId="0" applyFont="1" applyAlignment="1">
      <alignment vertical="top" wrapText="1"/>
    </xf>
    <xf numFmtId="166" fontId="58" fillId="0" borderId="0" xfId="9" applyNumberFormat="1" applyFont="1" applyAlignment="1">
      <alignment vertical="top" wrapText="1"/>
    </xf>
    <xf numFmtId="166" fontId="49" fillId="0" borderId="4" xfId="9" applyNumberFormat="1" applyFont="1" applyBorder="1" applyAlignment="1">
      <alignment vertical="top" wrapText="1"/>
    </xf>
    <xf numFmtId="166" fontId="49" fillId="0" borderId="0" xfId="9" applyNumberFormat="1" applyFont="1" applyBorder="1" applyAlignment="1">
      <alignment vertical="top" wrapText="1"/>
    </xf>
    <xf numFmtId="166" fontId="39" fillId="0" borderId="5" xfId="9" applyNumberFormat="1" applyFont="1" applyBorder="1" applyAlignment="1">
      <alignment horizontal="center" vertical="top" wrapText="1"/>
    </xf>
    <xf numFmtId="0" fontId="41" fillId="0" borderId="0" xfId="0" applyFont="1" applyAlignment="1">
      <alignment vertical="top" wrapText="1"/>
    </xf>
    <xf numFmtId="166" fontId="58" fillId="0" borderId="0" xfId="9" applyNumberFormat="1" applyFont="1" applyAlignment="1">
      <alignment wrapText="1"/>
    </xf>
    <xf numFmtId="166" fontId="40" fillId="0" borderId="4" xfId="9" applyNumberFormat="1" applyFont="1" applyBorder="1" applyAlignment="1">
      <alignment vertical="top" wrapText="1"/>
    </xf>
    <xf numFmtId="43" fontId="58" fillId="0" borderId="0" xfId="9" applyFont="1" applyAlignment="1">
      <alignment vertical="top" wrapText="1"/>
    </xf>
    <xf numFmtId="166" fontId="0" fillId="0" borderId="0" xfId="0" applyNumberFormat="1"/>
    <xf numFmtId="0" fontId="58" fillId="0" borderId="0" xfId="0" applyFont="1" applyAlignment="1">
      <alignment horizontal="left" vertical="top" wrapText="1"/>
    </xf>
    <xf numFmtId="166" fontId="40" fillId="0" borderId="0" xfId="9" applyNumberFormat="1" applyFont="1" applyBorder="1" applyAlignment="1">
      <alignment vertical="top" wrapText="1"/>
    </xf>
    <xf numFmtId="0" fontId="58" fillId="0" borderId="0" xfId="0" applyFont="1" applyAlignment="1">
      <alignment horizontal="left" vertical="top"/>
    </xf>
    <xf numFmtId="0" fontId="41" fillId="0" borderId="0" xfId="0" applyFont="1" applyAlignment="1">
      <alignment horizontal="left" vertical="top"/>
    </xf>
    <xf numFmtId="0" fontId="41" fillId="0" borderId="0" xfId="0" applyFont="1" applyAlignment="1">
      <alignment horizontal="left" vertical="top" wrapText="1"/>
    </xf>
    <xf numFmtId="166" fontId="41" fillId="0" borderId="0" xfId="0" applyNumberFormat="1" applyFont="1" applyAlignment="1">
      <alignment wrapText="1"/>
    </xf>
    <xf numFmtId="166" fontId="58" fillId="0" borderId="0" xfId="9" applyNumberFormat="1" applyFont="1" applyFill="1" applyAlignment="1">
      <alignment wrapText="1"/>
    </xf>
    <xf numFmtId="166" fontId="58" fillId="0" borderId="0" xfId="0" applyNumberFormat="1" applyFont="1" applyAlignment="1">
      <alignment wrapText="1"/>
    </xf>
    <xf numFmtId="43" fontId="41" fillId="0" borderId="0" xfId="9" applyFont="1" applyBorder="1" applyAlignment="1">
      <alignment wrapText="1"/>
    </xf>
    <xf numFmtId="169" fontId="0" fillId="0" borderId="0" xfId="0" applyNumberFormat="1"/>
    <xf numFmtId="0" fontId="55" fillId="0" borderId="0" xfId="0" applyFont="1" applyAlignment="1">
      <alignment horizontal="left" vertical="top"/>
    </xf>
    <xf numFmtId="166" fontId="59" fillId="0" borderId="0" xfId="0" applyNumberFormat="1" applyFont="1"/>
    <xf numFmtId="0" fontId="59" fillId="0" borderId="0" xfId="0" applyFont="1"/>
    <xf numFmtId="166" fontId="58" fillId="0" borderId="0" xfId="9" applyNumberFormat="1" applyFont="1" applyFill="1" applyAlignment="1">
      <alignment vertical="top" wrapText="1"/>
    </xf>
    <xf numFmtId="166" fontId="49" fillId="0" borderId="4" xfId="9" applyNumberFormat="1" applyFont="1" applyFill="1" applyBorder="1" applyAlignment="1">
      <alignment wrapText="1"/>
    </xf>
    <xf numFmtId="166" fontId="49" fillId="0" borderId="0" xfId="9" applyNumberFormat="1" applyFont="1" applyAlignment="1">
      <alignment wrapText="1"/>
    </xf>
    <xf numFmtId="166" fontId="49" fillId="0" borderId="4" xfId="9" applyNumberFormat="1" applyFont="1" applyBorder="1" applyAlignment="1">
      <alignment wrapText="1"/>
    </xf>
    <xf numFmtId="43" fontId="58" fillId="0" borderId="0" xfId="9" applyFont="1" applyBorder="1" applyAlignment="1">
      <alignment wrapText="1"/>
    </xf>
    <xf numFmtId="0" fontId="58" fillId="0" borderId="0" xfId="0" applyFont="1" applyAlignment="1">
      <alignment wrapText="1"/>
    </xf>
    <xf numFmtId="43" fontId="58" fillId="0" borderId="0" xfId="9" applyFont="1" applyAlignment="1">
      <alignment wrapText="1"/>
    </xf>
    <xf numFmtId="0" fontId="49" fillId="0" borderId="0" xfId="0" applyFont="1" applyAlignment="1">
      <alignment vertical="top"/>
    </xf>
    <xf numFmtId="0" fontId="61" fillId="0" borderId="0" xfId="0" applyFont="1" applyAlignment="1">
      <alignment vertical="center"/>
    </xf>
    <xf numFmtId="0" fontId="37" fillId="0" borderId="0" xfId="0" applyFont="1" applyAlignment="1">
      <alignment vertical="center"/>
    </xf>
    <xf numFmtId="43" fontId="0" fillId="0" borderId="0" xfId="9" applyFont="1"/>
    <xf numFmtId="4" fontId="62" fillId="0" borderId="0" xfId="0" applyNumberFormat="1" applyFont="1"/>
    <xf numFmtId="0" fontId="62" fillId="0" borderId="0" xfId="0" applyFont="1"/>
    <xf numFmtId="43" fontId="0" fillId="0" borderId="0" xfId="0" applyNumberFormat="1" applyAlignment="1">
      <alignment vertical="center"/>
    </xf>
    <xf numFmtId="43" fontId="18" fillId="0" borderId="0" xfId="9" applyFont="1" applyAlignment="1">
      <alignment wrapText="1"/>
    </xf>
    <xf numFmtId="43" fontId="60" fillId="0" borderId="0" xfId="9" applyFont="1" applyBorder="1"/>
    <xf numFmtId="41" fontId="23" fillId="0" borderId="0" xfId="0" applyNumberFormat="1" applyFont="1" applyAlignment="1">
      <alignment vertical="center"/>
    </xf>
    <xf numFmtId="43" fontId="41" fillId="0" borderId="0" xfId="9" applyFont="1" applyFill="1" applyBorder="1"/>
    <xf numFmtId="166" fontId="49" fillId="0" borderId="4" xfId="0" applyNumberFormat="1" applyFont="1" applyBorder="1" applyAlignment="1">
      <alignment horizontal="left" vertical="top" wrapText="1"/>
    </xf>
    <xf numFmtId="166" fontId="13" fillId="0" borderId="2" xfId="9" applyNumberFormat="1" applyFont="1" applyFill="1" applyBorder="1" applyAlignment="1"/>
    <xf numFmtId="166" fontId="63" fillId="0" borderId="3" xfId="9" applyNumberFormat="1" applyFont="1" applyBorder="1" applyAlignment="1">
      <alignment vertical="center"/>
    </xf>
    <xf numFmtId="166" fontId="49" fillId="0" borderId="3" xfId="9" applyNumberFormat="1" applyFont="1" applyFill="1" applyBorder="1" applyAlignment="1">
      <alignment wrapText="1"/>
    </xf>
    <xf numFmtId="166" fontId="49" fillId="0" borderId="0" xfId="0" applyNumberFormat="1" applyFont="1" applyAlignment="1">
      <alignment wrapText="1"/>
    </xf>
    <xf numFmtId="43" fontId="13" fillId="0" borderId="0" xfId="9" applyFont="1" applyFill="1" applyBorder="1" applyAlignment="1">
      <alignment vertical="center"/>
    </xf>
    <xf numFmtId="37" fontId="13" fillId="0" borderId="0" xfId="0" applyNumberFormat="1" applyFont="1" applyAlignment="1">
      <alignment vertical="center"/>
    </xf>
    <xf numFmtId="166" fontId="3" fillId="0" borderId="4" xfId="9" applyNumberFormat="1" applyFont="1" applyFill="1" applyBorder="1" applyAlignment="1">
      <alignment vertical="center" wrapText="1"/>
    </xf>
    <xf numFmtId="166" fontId="13" fillId="0" borderId="0" xfId="9" applyNumberFormat="1" applyFont="1" applyAlignment="1">
      <alignment vertical="center"/>
    </xf>
    <xf numFmtId="166" fontId="8" fillId="0" borderId="0" xfId="9" applyNumberFormat="1" applyFont="1" applyBorder="1" applyAlignment="1">
      <alignment vertical="center" wrapText="1"/>
    </xf>
    <xf numFmtId="166" fontId="32" fillId="0" borderId="4" xfId="9" applyNumberFormat="1" applyFont="1" applyFill="1" applyBorder="1" applyAlignment="1">
      <alignment vertical="center" wrapText="1"/>
    </xf>
    <xf numFmtId="0" fontId="65" fillId="0" borderId="0" xfId="0" applyFont="1"/>
    <xf numFmtId="0" fontId="66" fillId="0" borderId="0" xfId="0" applyFont="1" applyAlignment="1">
      <alignment horizontal="center"/>
    </xf>
    <xf numFmtId="4" fontId="0" fillId="0" borderId="0" xfId="0" applyNumberFormat="1"/>
    <xf numFmtId="0" fontId="67" fillId="0" borderId="0" xfId="0" applyFont="1"/>
    <xf numFmtId="0" fontId="70" fillId="0" borderId="0" xfId="0" applyFont="1" applyAlignment="1">
      <alignment vertical="center"/>
    </xf>
    <xf numFmtId="43" fontId="70" fillId="4" borderId="42" xfId="9" applyFont="1" applyFill="1" applyBorder="1" applyAlignment="1">
      <alignment horizontal="center" vertical="center" wrapText="1"/>
    </xf>
    <xf numFmtId="43" fontId="70" fillId="4" borderId="41" xfId="9" applyFont="1" applyFill="1" applyBorder="1" applyAlignment="1">
      <alignment horizontal="center" vertical="center" wrapText="1"/>
    </xf>
    <xf numFmtId="43" fontId="70" fillId="4" borderId="40" xfId="9" applyFont="1" applyFill="1" applyBorder="1" applyAlignment="1">
      <alignment horizontal="center" vertical="center" wrapText="1"/>
    </xf>
    <xf numFmtId="171" fontId="70" fillId="0" borderId="0" xfId="0" applyNumberFormat="1" applyFont="1" applyAlignment="1">
      <alignment horizontal="center" vertical="center" wrapText="1"/>
    </xf>
    <xf numFmtId="0" fontId="72" fillId="0" borderId="0" xfId="0" applyFont="1"/>
    <xf numFmtId="171" fontId="70" fillId="4" borderId="29" xfId="0" applyNumberFormat="1" applyFont="1" applyFill="1" applyBorder="1" applyAlignment="1">
      <alignment vertical="top" wrapText="1"/>
    </xf>
    <xf numFmtId="171" fontId="70" fillId="4" borderId="39" xfId="0" applyNumberFormat="1" applyFont="1" applyFill="1" applyBorder="1" applyAlignment="1">
      <alignment vertical="top" wrapText="1"/>
    </xf>
    <xf numFmtId="171" fontId="70" fillId="0" borderId="0" xfId="0" applyNumberFormat="1" applyFont="1" applyAlignment="1">
      <alignment vertical="top" wrapText="1"/>
    </xf>
    <xf numFmtId="43" fontId="71" fillId="4" borderId="22" xfId="9" applyFont="1" applyFill="1" applyBorder="1" applyAlignment="1">
      <alignment horizontal="center" vertical="top" wrapText="1"/>
    </xf>
    <xf numFmtId="9" fontId="69" fillId="4" borderId="21" xfId="13" applyFont="1" applyFill="1" applyBorder="1" applyAlignment="1">
      <alignment horizontal="center" vertical="top" wrapText="1"/>
    </xf>
    <xf numFmtId="4" fontId="0" fillId="0" borderId="34" xfId="0" applyNumberFormat="1" applyBorder="1" applyAlignment="1">
      <alignment vertical="center"/>
    </xf>
    <xf numFmtId="43" fontId="71" fillId="4" borderId="34" xfId="9" applyFont="1" applyFill="1" applyBorder="1" applyAlignment="1">
      <alignment horizontal="center" vertical="center" wrapText="1"/>
    </xf>
    <xf numFmtId="0" fontId="68" fillId="4" borderId="31" xfId="0" applyFont="1" applyFill="1" applyBorder="1" applyAlignment="1">
      <alignment horizontal="left" vertical="top" wrapText="1"/>
    </xf>
    <xf numFmtId="171" fontId="70" fillId="4" borderId="31" xfId="0" applyNumberFormat="1" applyFont="1" applyFill="1" applyBorder="1" applyAlignment="1">
      <alignment horizontal="center" vertical="top" wrapText="1"/>
    </xf>
    <xf numFmtId="43" fontId="71" fillId="4" borderId="38" xfId="9" applyFont="1" applyFill="1" applyBorder="1" applyAlignment="1">
      <alignment horizontal="center" vertical="top" wrapText="1"/>
    </xf>
    <xf numFmtId="0" fontId="69" fillId="4" borderId="37" xfId="0" applyFont="1" applyFill="1" applyBorder="1" applyAlignment="1">
      <alignment horizontal="left" vertical="top" wrapText="1"/>
    </xf>
    <xf numFmtId="171" fontId="70" fillId="4" borderId="37" xfId="0" applyNumberFormat="1" applyFont="1" applyFill="1" applyBorder="1" applyAlignment="1">
      <alignment horizontal="center" vertical="center" wrapText="1"/>
    </xf>
    <xf numFmtId="43" fontId="67" fillId="0" borderId="0" xfId="0" applyNumberFormat="1" applyFont="1"/>
    <xf numFmtId="43" fontId="71" fillId="4" borderId="36" xfId="9" applyFont="1" applyFill="1" applyBorder="1" applyAlignment="1">
      <alignment horizontal="center" vertical="top" wrapText="1"/>
    </xf>
    <xf numFmtId="43" fontId="71" fillId="0" borderId="34" xfId="9" applyFont="1" applyFill="1" applyBorder="1" applyAlignment="1">
      <alignment horizontal="center" vertical="center" wrapText="1"/>
    </xf>
    <xf numFmtId="0" fontId="69" fillId="4" borderId="35" xfId="0" applyFont="1" applyFill="1" applyBorder="1" applyAlignment="1">
      <alignment horizontal="left" vertical="top" wrapText="1"/>
    </xf>
    <xf numFmtId="171" fontId="70" fillId="4" borderId="35" xfId="0" applyNumberFormat="1" applyFont="1" applyFill="1" applyBorder="1" applyAlignment="1">
      <alignment horizontal="center" vertical="top" wrapText="1"/>
    </xf>
    <xf numFmtId="43" fontId="71" fillId="0" borderId="36" xfId="9" applyFont="1" applyFill="1" applyBorder="1" applyAlignment="1">
      <alignment horizontal="center" vertical="top" wrapText="1"/>
    </xf>
    <xf numFmtId="4" fontId="0" fillId="0" borderId="34" xfId="0" applyNumberFormat="1" applyBorder="1"/>
    <xf numFmtId="43" fontId="71" fillId="4" borderId="25" xfId="9" applyFont="1" applyFill="1" applyBorder="1" applyAlignment="1">
      <alignment horizontal="center" vertical="top" wrapText="1"/>
    </xf>
    <xf numFmtId="0" fontId="69" fillId="4" borderId="33" xfId="0" applyFont="1" applyFill="1" applyBorder="1" applyAlignment="1">
      <alignment horizontal="left" vertical="top" wrapText="1"/>
    </xf>
    <xf numFmtId="171" fontId="70" fillId="4" borderId="33" xfId="0" applyNumberFormat="1" applyFont="1" applyFill="1" applyBorder="1" applyAlignment="1">
      <alignment horizontal="center" vertical="top" wrapText="1"/>
    </xf>
    <xf numFmtId="0" fontId="68" fillId="4" borderId="0" xfId="0" applyFont="1" applyFill="1" applyAlignment="1">
      <alignment vertical="center"/>
    </xf>
    <xf numFmtId="43" fontId="73" fillId="5" borderId="22" xfId="9" applyFont="1" applyFill="1" applyBorder="1" applyAlignment="1">
      <alignment horizontal="center" vertical="center" wrapText="1"/>
    </xf>
    <xf numFmtId="9" fontId="73" fillId="5" borderId="21" xfId="13" applyFont="1" applyFill="1" applyBorder="1" applyAlignment="1">
      <alignment horizontal="center" vertical="center" wrapText="1"/>
    </xf>
    <xf numFmtId="43" fontId="73" fillId="5" borderId="32" xfId="9" applyFont="1" applyFill="1" applyBorder="1" applyAlignment="1">
      <alignment horizontal="center" vertical="center" wrapText="1"/>
    </xf>
    <xf numFmtId="0" fontId="73" fillId="5" borderId="31" xfId="0" applyFont="1" applyFill="1" applyBorder="1" applyAlignment="1">
      <alignment horizontal="center" vertical="center" wrapText="1"/>
    </xf>
    <xf numFmtId="0" fontId="73" fillId="5" borderId="8" xfId="0" applyFont="1" applyFill="1" applyBorder="1" applyAlignment="1">
      <alignment horizontal="center" vertical="center"/>
    </xf>
    <xf numFmtId="0" fontId="72" fillId="4" borderId="0" xfId="0" applyFont="1" applyFill="1" applyAlignment="1">
      <alignment vertical="center"/>
    </xf>
    <xf numFmtId="0" fontId="72" fillId="4" borderId="0" xfId="0" applyFont="1" applyFill="1"/>
    <xf numFmtId="9" fontId="69" fillId="4" borderId="21" xfId="13" applyFont="1" applyFill="1" applyBorder="1" applyAlignment="1">
      <alignment horizontal="center" vertical="center" wrapText="1"/>
    </xf>
    <xf numFmtId="43" fontId="71" fillId="0" borderId="24" xfId="9" applyFont="1" applyFill="1" applyBorder="1" applyAlignment="1">
      <alignment horizontal="center" vertical="center" wrapText="1"/>
    </xf>
    <xf numFmtId="170" fontId="69" fillId="4" borderId="24" xfId="0" applyNumberFormat="1" applyFont="1" applyFill="1" applyBorder="1" applyAlignment="1">
      <alignment vertical="center" wrapText="1"/>
    </xf>
    <xf numFmtId="0" fontId="70" fillId="4" borderId="27" xfId="9" applyNumberFormat="1" applyFont="1" applyFill="1" applyBorder="1" applyAlignment="1">
      <alignment horizontal="center" vertical="center" wrapText="1"/>
    </xf>
    <xf numFmtId="0" fontId="67" fillId="4" borderId="0" xfId="0" applyFont="1" applyFill="1"/>
    <xf numFmtId="9" fontId="69" fillId="4" borderId="8" xfId="13" applyFont="1" applyFill="1" applyBorder="1" applyAlignment="1">
      <alignment horizontal="center" vertical="center" wrapText="1"/>
    </xf>
    <xf numFmtId="0" fontId="70" fillId="4" borderId="23" xfId="9" applyNumberFormat="1" applyFont="1" applyFill="1" applyBorder="1" applyAlignment="1">
      <alignment horizontal="center" vertical="center" wrapText="1"/>
    </xf>
    <xf numFmtId="9" fontId="69" fillId="4" borderId="26" xfId="13" applyFont="1" applyFill="1" applyBorder="1" applyAlignment="1">
      <alignment horizontal="center" vertical="top" wrapText="1"/>
    </xf>
    <xf numFmtId="43" fontId="71" fillId="4" borderId="25" xfId="9" applyFont="1" applyFill="1" applyBorder="1" applyAlignment="1">
      <alignment horizontal="center" vertical="center" wrapText="1"/>
    </xf>
    <xf numFmtId="0" fontId="67" fillId="0" borderId="0" xfId="0" applyFont="1" applyAlignment="1">
      <alignment vertical="center"/>
    </xf>
    <xf numFmtId="43" fontId="73" fillId="5" borderId="22" xfId="0" applyNumberFormat="1" applyFont="1" applyFill="1" applyBorder="1" applyAlignment="1">
      <alignment horizontal="center" vertical="center" wrapText="1"/>
    </xf>
    <xf numFmtId="43" fontId="73" fillId="5" borderId="20" xfId="0" applyNumberFormat="1" applyFont="1" applyFill="1" applyBorder="1" applyAlignment="1">
      <alignment horizontal="center" vertical="center" wrapText="1"/>
    </xf>
    <xf numFmtId="170" fontId="73" fillId="5" borderId="20" xfId="0" applyNumberFormat="1" applyFont="1" applyFill="1" applyBorder="1" applyAlignment="1">
      <alignment vertical="center" wrapText="1"/>
    </xf>
    <xf numFmtId="0" fontId="75" fillId="5" borderId="19" xfId="0" applyFont="1" applyFill="1" applyBorder="1" applyAlignment="1">
      <alignment horizontal="center" vertical="center" wrapText="1"/>
    </xf>
    <xf numFmtId="0" fontId="76" fillId="0" borderId="0" xfId="0" applyFont="1" applyAlignment="1">
      <alignment vertical="top"/>
    </xf>
    <xf numFmtId="0" fontId="70" fillId="4" borderId="17" xfId="0" applyFont="1" applyFill="1" applyBorder="1" applyAlignment="1">
      <alignment horizontal="center" vertical="center" wrapText="1"/>
    </xf>
    <xf numFmtId="0" fontId="70" fillId="4" borderId="18" xfId="0" applyFont="1" applyFill="1" applyBorder="1" applyAlignment="1">
      <alignment horizontal="center" vertical="center" wrapText="1"/>
    </xf>
    <xf numFmtId="0" fontId="70" fillId="4" borderId="18" xfId="0" applyFont="1" applyFill="1" applyBorder="1" applyAlignment="1">
      <alignment horizontal="center" vertical="top" wrapText="1"/>
    </xf>
    <xf numFmtId="0" fontId="77" fillId="0" borderId="0" xfId="0" applyFont="1" applyAlignment="1">
      <alignment horizontal="center" vertical="center"/>
    </xf>
    <xf numFmtId="0" fontId="70" fillId="0" borderId="0" xfId="0" applyFont="1" applyAlignment="1">
      <alignment horizontal="center" vertical="center"/>
    </xf>
    <xf numFmtId="43" fontId="32" fillId="0" borderId="4" xfId="9" applyFont="1" applyFill="1" applyBorder="1" applyAlignment="1">
      <alignment vertical="center"/>
    </xf>
    <xf numFmtId="0" fontId="25" fillId="0" borderId="0" xfId="0" applyFont="1" applyAlignment="1">
      <alignment vertical="center"/>
    </xf>
    <xf numFmtId="0" fontId="24" fillId="0" borderId="0" xfId="0" applyFont="1" applyAlignment="1">
      <alignment horizontal="center" vertical="center"/>
    </xf>
    <xf numFmtId="0" fontId="25" fillId="0" borderId="0" xfId="0" applyFont="1" applyAlignment="1">
      <alignment horizontal="center" vertical="center"/>
    </xf>
    <xf numFmtId="0" fontId="1" fillId="0" borderId="0" xfId="0" applyFont="1" applyAlignment="1">
      <alignment horizontal="center" vertical="center"/>
    </xf>
    <xf numFmtId="0" fontId="9" fillId="0" borderId="0" xfId="0" applyFont="1" applyAlignment="1">
      <alignment horizontal="center" vertical="center"/>
    </xf>
    <xf numFmtId="43" fontId="18" fillId="0" borderId="0" xfId="9" applyFont="1" applyBorder="1" applyAlignment="1">
      <alignment horizontal="center" wrapText="1"/>
    </xf>
    <xf numFmtId="0" fontId="21" fillId="0" borderId="0" xfId="0" applyFont="1" applyAlignment="1">
      <alignment horizontal="left" wrapText="1"/>
    </xf>
    <xf numFmtId="0" fontId="18" fillId="0" borderId="0" xfId="0" applyFont="1" applyAlignment="1">
      <alignment horizontal="center" wrapText="1"/>
    </xf>
    <xf numFmtId="0" fontId="3" fillId="0" borderId="0" xfId="0" applyFont="1" applyAlignment="1">
      <alignment horizontal="left" vertical="center"/>
    </xf>
    <xf numFmtId="43" fontId="18" fillId="0" borderId="0" xfId="9" applyFont="1" applyBorder="1" applyAlignment="1">
      <alignment horizontal="center"/>
    </xf>
    <xf numFmtId="0" fontId="2" fillId="0" borderId="0" xfId="0" applyFont="1" applyAlignment="1">
      <alignment horizontal="left" vertical="center"/>
    </xf>
    <xf numFmtId="0" fontId="30" fillId="0" borderId="0" xfId="0" applyFont="1" applyAlignment="1">
      <alignment horizontal="left" vertical="center" wrapText="1"/>
    </xf>
    <xf numFmtId="0" fontId="21" fillId="0" borderId="0" xfId="0" applyFont="1" applyAlignment="1">
      <alignment horizontal="center" wrapText="1"/>
    </xf>
    <xf numFmtId="0" fontId="49" fillId="0" borderId="0" xfId="0" applyFont="1" applyAlignment="1">
      <alignment vertical="top" wrapText="1"/>
    </xf>
    <xf numFmtId="0" fontId="58" fillId="0" borderId="0" xfId="0" applyFont="1" applyAlignment="1">
      <alignment horizontal="left" vertical="top" wrapText="1"/>
    </xf>
    <xf numFmtId="0" fontId="50" fillId="0" borderId="0" xfId="0" applyFont="1" applyAlignment="1">
      <alignment horizontal="left" wrapText="1"/>
    </xf>
    <xf numFmtId="0" fontId="49" fillId="0" borderId="0" xfId="0" applyFont="1" applyAlignment="1">
      <alignment horizontal="left" vertical="top" wrapText="1"/>
    </xf>
    <xf numFmtId="0" fontId="54" fillId="0" borderId="0" xfId="0" applyFont="1" applyAlignment="1">
      <alignment horizontal="left" vertical="top" wrapText="1"/>
    </xf>
    <xf numFmtId="0" fontId="58" fillId="0" borderId="0" xfId="0" applyFont="1" applyAlignment="1">
      <alignment vertical="top" wrapText="1"/>
    </xf>
    <xf numFmtId="0" fontId="49" fillId="0" borderId="0" xfId="0" applyFont="1" applyAlignment="1">
      <alignment horizontal="center" vertical="top" wrapText="1"/>
    </xf>
    <xf numFmtId="0" fontId="41" fillId="0" borderId="0" xfId="0" applyFont="1" applyAlignment="1">
      <alignment horizontal="left" vertical="top" wrapText="1"/>
    </xf>
    <xf numFmtId="0" fontId="0" fillId="0" borderId="0" xfId="0" applyAlignment="1">
      <alignment horizontal="center" wrapText="1"/>
    </xf>
    <xf numFmtId="0" fontId="58" fillId="0" borderId="0" xfId="0" applyFont="1" applyAlignment="1">
      <alignment horizontal="center" vertical="top" wrapText="1"/>
    </xf>
    <xf numFmtId="0" fontId="57" fillId="0" borderId="0" xfId="0" applyFont="1" applyAlignment="1">
      <alignment horizontal="left" wrapText="1"/>
    </xf>
    <xf numFmtId="0" fontId="50" fillId="0" borderId="0" xfId="0" applyFont="1" applyAlignment="1">
      <alignment horizontal="center"/>
    </xf>
    <xf numFmtId="0" fontId="57" fillId="0" borderId="0" xfId="0" applyFont="1" applyAlignment="1">
      <alignment wrapText="1"/>
    </xf>
    <xf numFmtId="0" fontId="39" fillId="0" borderId="0" xfId="0" applyFont="1"/>
    <xf numFmtId="166" fontId="54" fillId="0" borderId="10" xfId="9" applyNumberFormat="1" applyFont="1" applyFill="1" applyBorder="1" applyAlignment="1">
      <alignment horizontal="center" vertical="center" wrapText="1"/>
    </xf>
    <xf numFmtId="166" fontId="54" fillId="0" borderId="11" xfId="9" applyNumberFormat="1" applyFont="1" applyFill="1" applyBorder="1" applyAlignment="1">
      <alignment horizontal="center" vertical="center" wrapText="1"/>
    </xf>
    <xf numFmtId="0" fontId="54" fillId="0" borderId="10" xfId="0" applyFont="1" applyBorder="1" applyAlignment="1">
      <alignment horizontal="left" vertical="center" wrapText="1"/>
    </xf>
    <xf numFmtId="0" fontId="54" fillId="0" borderId="11" xfId="0" applyFont="1" applyBorder="1" applyAlignment="1">
      <alignment horizontal="left" vertical="center" wrapText="1"/>
    </xf>
    <xf numFmtId="166" fontId="54" fillId="3" borderId="10" xfId="9" applyNumberFormat="1" applyFont="1" applyFill="1" applyBorder="1" applyAlignment="1">
      <alignment horizontal="center" vertical="center" wrapText="1"/>
    </xf>
    <xf numFmtId="166" fontId="54" fillId="3" borderId="11" xfId="9" applyNumberFormat="1" applyFont="1" applyFill="1" applyBorder="1" applyAlignment="1">
      <alignment horizontal="center" vertical="center" wrapText="1"/>
    </xf>
    <xf numFmtId="0" fontId="56" fillId="0" borderId="0" xfId="0" applyFont="1" applyAlignment="1">
      <alignment horizontal="left" vertical="top" wrapText="1"/>
    </xf>
    <xf numFmtId="166" fontId="55" fillId="0" borderId="14" xfId="9" applyNumberFormat="1" applyFont="1" applyFill="1" applyBorder="1" applyAlignment="1">
      <alignment horizontal="center" vertical="center" wrapText="1"/>
    </xf>
    <xf numFmtId="166" fontId="55" fillId="0" borderId="11" xfId="9" applyNumberFormat="1" applyFont="1" applyFill="1" applyBorder="1" applyAlignment="1">
      <alignment horizontal="center" vertical="center" wrapText="1"/>
    </xf>
    <xf numFmtId="166" fontId="55" fillId="0" borderId="10" xfId="9" applyNumberFormat="1" applyFont="1" applyFill="1" applyBorder="1" applyAlignment="1">
      <alignment horizontal="center" vertical="center" wrapText="1"/>
    </xf>
    <xf numFmtId="0" fontId="51" fillId="0" borderId="0" xfId="0" applyFont="1" applyAlignment="1">
      <alignment horizontal="left" vertical="top" wrapText="1"/>
    </xf>
    <xf numFmtId="0" fontId="50" fillId="0" borderId="0" xfId="0" applyFont="1" applyAlignment="1">
      <alignment horizontal="left" vertical="top" wrapText="1"/>
    </xf>
    <xf numFmtId="0" fontId="51" fillId="0" borderId="10" xfId="0" applyFont="1" applyBorder="1" applyAlignment="1">
      <alignment horizontal="left" vertical="center" wrapText="1"/>
    </xf>
    <xf numFmtId="0" fontId="51" fillId="0" borderId="11" xfId="0" applyFont="1" applyBorder="1" applyAlignment="1">
      <alignment horizontal="left" vertical="center" wrapText="1"/>
    </xf>
    <xf numFmtId="166" fontId="51" fillId="3" borderId="10" xfId="9" applyNumberFormat="1" applyFont="1" applyFill="1" applyBorder="1" applyAlignment="1">
      <alignment horizontal="center" vertical="center" wrapText="1"/>
    </xf>
    <xf numFmtId="166" fontId="51" fillId="3" borderId="11" xfId="9" applyNumberFormat="1" applyFont="1" applyFill="1" applyBorder="1" applyAlignment="1">
      <alignment horizontal="center" vertical="center" wrapText="1"/>
    </xf>
    <xf numFmtId="43" fontId="51" fillId="3" borderId="10" xfId="9" applyFont="1" applyFill="1" applyBorder="1" applyAlignment="1">
      <alignment horizontal="center" vertical="center" wrapText="1"/>
    </xf>
    <xf numFmtId="166" fontId="51" fillId="0" borderId="10" xfId="9" applyNumberFormat="1" applyFont="1" applyFill="1" applyBorder="1" applyAlignment="1">
      <alignment horizontal="center" vertical="center" wrapText="1"/>
    </xf>
    <xf numFmtId="166" fontId="51" fillId="0" borderId="11" xfId="9" applyNumberFormat="1" applyFont="1" applyFill="1" applyBorder="1" applyAlignment="1">
      <alignment horizontal="center" vertical="center" wrapText="1"/>
    </xf>
    <xf numFmtId="166" fontId="53" fillId="0" borderId="14" xfId="9" applyNumberFormat="1" applyFont="1" applyFill="1" applyBorder="1" applyAlignment="1">
      <alignment horizontal="center" vertical="center" wrapText="1"/>
    </xf>
    <xf numFmtId="166" fontId="53" fillId="0" borderId="11" xfId="9" applyNumberFormat="1" applyFont="1" applyFill="1" applyBorder="1" applyAlignment="1">
      <alignment horizontal="center" vertical="center" wrapText="1"/>
    </xf>
    <xf numFmtId="166" fontId="53" fillId="0" borderId="10" xfId="9" applyNumberFormat="1" applyFont="1" applyFill="1" applyBorder="1" applyAlignment="1">
      <alignment horizontal="center" vertical="center" wrapText="1"/>
    </xf>
    <xf numFmtId="0" fontId="41" fillId="0" borderId="0" xfId="0" applyFont="1" applyAlignment="1">
      <alignment horizontal="left" vertical="center" wrapText="1"/>
    </xf>
    <xf numFmtId="0" fontId="39" fillId="0" borderId="0" xfId="0" applyFont="1" applyAlignment="1">
      <alignment horizontal="left" vertical="center" wrapText="1"/>
    </xf>
    <xf numFmtId="0" fontId="49" fillId="0" borderId="0" xfId="0" applyFont="1" applyAlignment="1">
      <alignment horizontal="left" vertical="center"/>
    </xf>
    <xf numFmtId="0" fontId="41" fillId="0" borderId="0" xfId="0" applyFont="1" applyAlignment="1">
      <alignment horizontal="left" wrapText="1"/>
    </xf>
    <xf numFmtId="0" fontId="39" fillId="0" borderId="0" xfId="0" applyFont="1" applyAlignment="1">
      <alignment horizontal="left" wrapText="1"/>
    </xf>
    <xf numFmtId="0" fontId="43" fillId="0" borderId="0" xfId="0" applyFont="1" applyAlignment="1">
      <alignment horizontal="left" vertical="center" wrapText="1"/>
    </xf>
    <xf numFmtId="0" fontId="43" fillId="0" borderId="0" xfId="0" applyFont="1" applyAlignment="1">
      <alignment horizontal="left" wrapText="1"/>
    </xf>
    <xf numFmtId="16" fontId="41" fillId="0" borderId="0" xfId="0" applyNumberFormat="1" applyFont="1" applyAlignment="1">
      <alignment horizontal="center" wrapText="1"/>
    </xf>
    <xf numFmtId="0" fontId="40" fillId="0" borderId="0" xfId="0" applyFont="1" applyAlignment="1">
      <alignment horizontal="center" vertical="center" wrapText="1"/>
    </xf>
    <xf numFmtId="0" fontId="46" fillId="0" borderId="0" xfId="0" applyFont="1" applyAlignment="1">
      <alignment horizontal="left" wrapText="1"/>
    </xf>
    <xf numFmtId="0" fontId="43" fillId="0" borderId="0" xfId="0" applyFont="1" applyAlignment="1">
      <alignment horizontal="center" vertical="center" wrapText="1"/>
    </xf>
    <xf numFmtId="0" fontId="42" fillId="0" borderId="0" xfId="0" applyFont="1" applyAlignment="1">
      <alignment horizontal="left" vertical="center" wrapText="1"/>
    </xf>
    <xf numFmtId="0" fontId="39" fillId="0" borderId="0" xfId="0" applyFont="1" applyAlignment="1">
      <alignment horizontal="center" wrapText="1"/>
    </xf>
    <xf numFmtId="0" fontId="42" fillId="0" borderId="0" xfId="0" applyFont="1" applyAlignment="1">
      <alignment horizontal="left" vertical="top" wrapText="1"/>
    </xf>
    <xf numFmtId="0" fontId="38" fillId="0" borderId="0" xfId="0" applyFont="1" applyAlignment="1">
      <alignment horizontal="center" wrapText="1"/>
    </xf>
    <xf numFmtId="0" fontId="1" fillId="0" borderId="0" xfId="0" applyFont="1" applyAlignment="1">
      <alignment horizontal="center" vertical="center" wrapText="1"/>
    </xf>
    <xf numFmtId="0" fontId="2" fillId="0" borderId="0" xfId="0" applyFont="1" applyAlignment="1">
      <alignment horizontal="left" vertical="center" wrapText="1"/>
    </xf>
    <xf numFmtId="0" fontId="64" fillId="0" borderId="0" xfId="0" applyFont="1" applyAlignment="1">
      <alignment horizontal="left" vertical="top" wrapText="1"/>
    </xf>
    <xf numFmtId="0" fontId="79" fillId="0" borderId="0" xfId="0" applyFont="1" applyAlignment="1">
      <alignment horizontal="left" wrapText="1"/>
    </xf>
    <xf numFmtId="171" fontId="72" fillId="4" borderId="28" xfId="0" applyNumberFormat="1" applyFont="1" applyFill="1" applyBorder="1" applyAlignment="1">
      <alignment horizontal="left" vertical="center" wrapText="1"/>
    </xf>
    <xf numFmtId="171" fontId="72" fillId="4" borderId="0" xfId="0" applyNumberFormat="1" applyFont="1" applyFill="1" applyAlignment="1">
      <alignment horizontal="left" vertical="center" wrapText="1"/>
    </xf>
    <xf numFmtId="0" fontId="70" fillId="4" borderId="31" xfId="0" applyFont="1" applyFill="1" applyBorder="1" applyAlignment="1">
      <alignment horizontal="right" vertical="center" wrapText="1"/>
    </xf>
    <xf numFmtId="0" fontId="70" fillId="4" borderId="9" xfId="0" applyFont="1" applyFill="1" applyBorder="1" applyAlignment="1">
      <alignment horizontal="right" vertical="center" wrapText="1"/>
    </xf>
    <xf numFmtId="0" fontId="77" fillId="0" borderId="0" xfId="0" applyFont="1" applyAlignment="1">
      <alignment horizontal="center" vertical="center"/>
    </xf>
    <xf numFmtId="0" fontId="70" fillId="4" borderId="16" xfId="0" applyFont="1" applyFill="1" applyBorder="1" applyAlignment="1">
      <alignment horizontal="center" vertical="center" wrapText="1"/>
    </xf>
    <xf numFmtId="0" fontId="70" fillId="4" borderId="17" xfId="0" applyFont="1" applyFill="1" applyBorder="1" applyAlignment="1">
      <alignment horizontal="center" vertical="center" wrapText="1"/>
    </xf>
    <xf numFmtId="0" fontId="74" fillId="4" borderId="28" xfId="0" applyFont="1" applyFill="1" applyBorder="1" applyAlignment="1">
      <alignment horizontal="center" vertical="center" wrapText="1"/>
    </xf>
    <xf numFmtId="0" fontId="74" fillId="4" borderId="29" xfId="0" applyFont="1" applyFill="1" applyBorder="1" applyAlignment="1">
      <alignment horizontal="center" vertical="center" wrapText="1"/>
    </xf>
    <xf numFmtId="0" fontId="74" fillId="4" borderId="30" xfId="0" applyFont="1" applyFill="1" applyBorder="1" applyAlignment="1">
      <alignment horizontal="center" vertical="center" wrapText="1"/>
    </xf>
    <xf numFmtId="0" fontId="74" fillId="4" borderId="12" xfId="0" applyFont="1" applyFill="1" applyBorder="1" applyAlignment="1">
      <alignment horizontal="center" vertical="center" wrapText="1"/>
    </xf>
    <xf numFmtId="0" fontId="74" fillId="4" borderId="10" xfId="0" applyFont="1" applyFill="1" applyBorder="1" applyAlignment="1">
      <alignment horizontal="center" vertical="center" wrapText="1"/>
    </xf>
    <xf numFmtId="0" fontId="74" fillId="4" borderId="11" xfId="0" applyFont="1" applyFill="1" applyBorder="1" applyAlignment="1">
      <alignment horizontal="center" vertical="center" wrapText="1"/>
    </xf>
    <xf numFmtId="0" fontId="78" fillId="0" borderId="0" xfId="0" applyFont="1" applyAlignment="1">
      <alignment horizontal="center" vertical="center"/>
    </xf>
  </cellXfs>
  <cellStyles count="14">
    <cellStyle name="Comma_Hoja de trabajo flujo 2007" xfId="7" xr:uid="{00000000-0005-0000-0000-000000000000}"/>
    <cellStyle name="Millares" xfId="9" builtinId="3"/>
    <cellStyle name="Millares 2" xfId="2" xr:uid="{00000000-0005-0000-0000-000002000000}"/>
    <cellStyle name="Millares 3" xfId="6" xr:uid="{00000000-0005-0000-0000-000003000000}"/>
    <cellStyle name="Millares 3 2" xfId="5" xr:uid="{00000000-0005-0000-0000-000004000000}"/>
    <cellStyle name="Millares 4" xfId="12" xr:uid="{00000000-0005-0000-0000-000005000000}"/>
    <cellStyle name="Millares 5" xfId="11" xr:uid="{00000000-0005-0000-0000-000006000000}"/>
    <cellStyle name="Moneda 2" xfId="3" xr:uid="{00000000-0005-0000-0000-000007000000}"/>
    <cellStyle name="Normal" xfId="0" builtinId="0"/>
    <cellStyle name="Normal 2" xfId="8" xr:uid="{00000000-0005-0000-0000-000009000000}"/>
    <cellStyle name="Normal 2 2" xfId="1" xr:uid="{00000000-0005-0000-0000-00000A000000}"/>
    <cellStyle name="Normal 2 2 2" xfId="4" xr:uid="{00000000-0005-0000-0000-00000B000000}"/>
    <cellStyle name="Normal 3" xfId="10" xr:uid="{00000000-0005-0000-0000-00000C000000}"/>
    <cellStyle name="Porcentaje" xfId="13" builtinId="5"/>
  </cellStyles>
  <dxfs count="0"/>
  <tableStyles count="0" defaultTableStyle="TableStyleMedium2" defaultPivotStyle="PivotStyleLight16"/>
  <colors>
    <mruColors>
      <color rgb="FF00FF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2324100</xdr:colOff>
      <xdr:row>4</xdr:row>
      <xdr:rowOff>95250</xdr:rowOff>
    </xdr:from>
    <xdr:ext cx="851795" cy="779461"/>
    <xdr:pic>
      <xdr:nvPicPr>
        <xdr:cNvPr id="2" name="Imagen 1">
          <a:extLst>
            <a:ext uri="{FF2B5EF4-FFF2-40B4-BE49-F238E27FC236}">
              <a16:creationId xmlns:a16="http://schemas.microsoft.com/office/drawing/2014/main" id="{BB65FD1C-A47F-4DEC-8A1A-DE35F36D1576}"/>
            </a:ext>
          </a:extLst>
        </xdr:cNvPr>
        <xdr:cNvPicPr>
          <a:picLocks noChangeAspect="1"/>
        </xdr:cNvPicPr>
      </xdr:nvPicPr>
      <xdr:blipFill>
        <a:blip xmlns:r="http://schemas.openxmlformats.org/officeDocument/2006/relationships" r:embed="rId1"/>
        <a:stretch>
          <a:fillRect/>
        </a:stretch>
      </xdr:blipFill>
      <xdr:spPr>
        <a:xfrm>
          <a:off x="2809875" y="866775"/>
          <a:ext cx="851795" cy="77946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1790700</xdr:colOff>
      <xdr:row>4</xdr:row>
      <xdr:rowOff>95250</xdr:rowOff>
    </xdr:from>
    <xdr:ext cx="851795" cy="779461"/>
    <xdr:pic>
      <xdr:nvPicPr>
        <xdr:cNvPr id="4" name="Imagen 3">
          <a:extLst>
            <a:ext uri="{FF2B5EF4-FFF2-40B4-BE49-F238E27FC236}">
              <a16:creationId xmlns:a16="http://schemas.microsoft.com/office/drawing/2014/main" id="{79F2CE16-4591-4B88-94C1-9112E1D2349D}"/>
            </a:ext>
          </a:extLst>
        </xdr:cNvPr>
        <xdr:cNvPicPr>
          <a:picLocks noChangeAspect="1"/>
        </xdr:cNvPicPr>
      </xdr:nvPicPr>
      <xdr:blipFill>
        <a:blip xmlns:r="http://schemas.openxmlformats.org/officeDocument/2006/relationships" r:embed="rId1"/>
        <a:stretch>
          <a:fillRect/>
        </a:stretch>
      </xdr:blipFill>
      <xdr:spPr>
        <a:xfrm>
          <a:off x="2333625" y="857250"/>
          <a:ext cx="851795" cy="779461"/>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2324100</xdr:colOff>
      <xdr:row>4</xdr:row>
      <xdr:rowOff>95250</xdr:rowOff>
    </xdr:from>
    <xdr:ext cx="851795" cy="779461"/>
    <xdr:pic>
      <xdr:nvPicPr>
        <xdr:cNvPr id="3" name="Imagen 2">
          <a:extLst>
            <a:ext uri="{FF2B5EF4-FFF2-40B4-BE49-F238E27FC236}">
              <a16:creationId xmlns:a16="http://schemas.microsoft.com/office/drawing/2014/main" id="{361D3A08-EA42-4533-B640-231D646D10AB}"/>
            </a:ext>
          </a:extLst>
        </xdr:cNvPr>
        <xdr:cNvPicPr>
          <a:picLocks noChangeAspect="1"/>
        </xdr:cNvPicPr>
      </xdr:nvPicPr>
      <xdr:blipFill>
        <a:blip xmlns:r="http://schemas.openxmlformats.org/officeDocument/2006/relationships" r:embed="rId1"/>
        <a:stretch>
          <a:fillRect/>
        </a:stretch>
      </xdr:blipFill>
      <xdr:spPr>
        <a:xfrm>
          <a:off x="2590800" y="866775"/>
          <a:ext cx="851795" cy="779461"/>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2</xdr:col>
      <xdr:colOff>2641023</xdr:colOff>
      <xdr:row>4</xdr:row>
      <xdr:rowOff>17318</xdr:rowOff>
    </xdr:from>
    <xdr:ext cx="851795" cy="779461"/>
    <xdr:pic>
      <xdr:nvPicPr>
        <xdr:cNvPr id="4" name="Imagen 3">
          <a:extLst>
            <a:ext uri="{FF2B5EF4-FFF2-40B4-BE49-F238E27FC236}">
              <a16:creationId xmlns:a16="http://schemas.microsoft.com/office/drawing/2014/main" id="{D8079CA6-6987-47F3-B21D-E653F616B17C}"/>
            </a:ext>
          </a:extLst>
        </xdr:cNvPr>
        <xdr:cNvPicPr>
          <a:picLocks noChangeAspect="1"/>
        </xdr:cNvPicPr>
      </xdr:nvPicPr>
      <xdr:blipFill>
        <a:blip xmlns:r="http://schemas.openxmlformats.org/officeDocument/2006/relationships" r:embed="rId1"/>
        <a:stretch>
          <a:fillRect/>
        </a:stretch>
      </xdr:blipFill>
      <xdr:spPr>
        <a:xfrm>
          <a:off x="2641023" y="779318"/>
          <a:ext cx="851795" cy="779461"/>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3</xdr:col>
      <xdr:colOff>685800</xdr:colOff>
      <xdr:row>8</xdr:row>
      <xdr:rowOff>104775</xdr:rowOff>
    </xdr:from>
    <xdr:ext cx="851795" cy="779461"/>
    <xdr:pic>
      <xdr:nvPicPr>
        <xdr:cNvPr id="3" name="Imagen 2">
          <a:extLst>
            <a:ext uri="{FF2B5EF4-FFF2-40B4-BE49-F238E27FC236}">
              <a16:creationId xmlns:a16="http://schemas.microsoft.com/office/drawing/2014/main" id="{3B9CE438-9A13-412E-8338-37ECDC022981}"/>
            </a:ext>
          </a:extLst>
        </xdr:cNvPr>
        <xdr:cNvPicPr>
          <a:picLocks noChangeAspect="1"/>
        </xdr:cNvPicPr>
      </xdr:nvPicPr>
      <xdr:blipFill>
        <a:blip xmlns:r="http://schemas.openxmlformats.org/officeDocument/2006/relationships" r:embed="rId1"/>
        <a:stretch>
          <a:fillRect/>
        </a:stretch>
      </xdr:blipFill>
      <xdr:spPr>
        <a:xfrm>
          <a:off x="4305300" y="1771650"/>
          <a:ext cx="851795" cy="779461"/>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4</xdr:col>
      <xdr:colOff>355600</xdr:colOff>
      <xdr:row>5</xdr:row>
      <xdr:rowOff>0</xdr:rowOff>
    </xdr:from>
    <xdr:ext cx="851795" cy="779461"/>
    <xdr:pic>
      <xdr:nvPicPr>
        <xdr:cNvPr id="3" name="Imagen 2">
          <a:extLst>
            <a:ext uri="{FF2B5EF4-FFF2-40B4-BE49-F238E27FC236}">
              <a16:creationId xmlns:a16="http://schemas.microsoft.com/office/drawing/2014/main" id="{D00045D2-D809-440E-89CA-B3ED4ED6DA67}"/>
            </a:ext>
          </a:extLst>
        </xdr:cNvPr>
        <xdr:cNvPicPr>
          <a:picLocks noChangeAspect="1"/>
        </xdr:cNvPicPr>
      </xdr:nvPicPr>
      <xdr:blipFill>
        <a:blip xmlns:r="http://schemas.openxmlformats.org/officeDocument/2006/relationships" r:embed="rId1"/>
        <a:stretch>
          <a:fillRect/>
        </a:stretch>
      </xdr:blipFill>
      <xdr:spPr>
        <a:xfrm>
          <a:off x="4800600" y="1031875"/>
          <a:ext cx="851795" cy="77946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ancygonzalez\Desktop\CIERRE%20JUNIO%202021%20DIGECOG\ESTADO%20FINANCIERO%20JUNIO%202021%20%20DIGECO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F - Situación Financiera (2)"/>
      <sheetName val="ESF - Situación Financiera"/>
      <sheetName val=" ERF-Rendimiento Financiero"/>
      <sheetName val="ECANP-Cambio Patrimonio"/>
      <sheetName val="EFE-Flujo de Efectivo"/>
      <sheetName val="Estado Comparativo"/>
      <sheetName val="Notas 11"/>
    </sheetNames>
    <sheetDataSet>
      <sheetData sheetId="0"/>
      <sheetData sheetId="1">
        <row r="39">
          <cell r="A39" t="str">
            <v>Las notas de la 07a la  23 son parte integral de estos Estados Financieros.</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2:H57"/>
  <sheetViews>
    <sheetView zoomScaleNormal="100" workbookViewId="0">
      <selection activeCell="I14" sqref="I14"/>
    </sheetView>
  </sheetViews>
  <sheetFormatPr baseColWidth="10" defaultColWidth="11.42578125" defaultRowHeight="15" x14ac:dyDescent="0.25"/>
  <cols>
    <col min="1" max="1" width="4" style="1" customWidth="1"/>
    <col min="2" max="2" width="46" style="1" customWidth="1"/>
    <col min="3" max="3" width="1" style="1" customWidth="1"/>
    <col min="4" max="4" width="22.140625" style="1" customWidth="1"/>
    <col min="5" max="5" width="0.7109375" style="1" customWidth="1"/>
    <col min="6" max="6" width="16.5703125" style="48" customWidth="1"/>
    <col min="7" max="7" width="18.85546875" style="2" customWidth="1"/>
    <col min="8" max="8" width="15.5703125" style="2" bestFit="1" customWidth="1"/>
    <col min="9" max="16384" width="11.42578125" style="2"/>
  </cols>
  <sheetData>
    <row r="2" spans="1:6" ht="15.75" x14ac:dyDescent="0.25">
      <c r="A2" s="357" t="s">
        <v>36</v>
      </c>
      <c r="B2" s="357"/>
      <c r="C2" s="357"/>
      <c r="D2" s="357"/>
      <c r="E2" s="357"/>
      <c r="F2" s="357"/>
    </row>
    <row r="3" spans="1:6" x14ac:dyDescent="0.25">
      <c r="A3" s="358" t="s">
        <v>37</v>
      </c>
      <c r="B3" s="358"/>
      <c r="C3" s="358"/>
      <c r="D3" s="358"/>
      <c r="E3" s="358"/>
      <c r="F3" s="358"/>
    </row>
    <row r="4" spans="1:6" x14ac:dyDescent="0.25">
      <c r="A4" s="358" t="s">
        <v>38</v>
      </c>
      <c r="B4" s="358"/>
      <c r="C4" s="358"/>
      <c r="D4" s="358"/>
      <c r="E4" s="358"/>
      <c r="F4" s="358"/>
    </row>
    <row r="5" spans="1:6" x14ac:dyDescent="0.25">
      <c r="A5" s="58"/>
      <c r="B5" s="58"/>
      <c r="C5" s="58"/>
      <c r="D5" s="58"/>
      <c r="E5" s="58"/>
      <c r="F5" s="1"/>
    </row>
    <row r="6" spans="1:6" x14ac:dyDescent="0.25">
      <c r="A6" s="58"/>
      <c r="B6" s="58"/>
      <c r="C6" s="58"/>
      <c r="D6" s="58"/>
      <c r="E6" s="58"/>
      <c r="F6" s="1"/>
    </row>
    <row r="7" spans="1:6" x14ac:dyDescent="0.25">
      <c r="A7" s="58"/>
      <c r="B7" s="58"/>
      <c r="C7" s="58"/>
      <c r="D7" s="58"/>
      <c r="E7" s="58"/>
      <c r="F7" s="1"/>
    </row>
    <row r="8" spans="1:6" x14ac:dyDescent="0.25">
      <c r="D8" s="48"/>
      <c r="F8" s="1"/>
    </row>
    <row r="9" spans="1:6" ht="15.75" x14ac:dyDescent="0.25">
      <c r="A9" s="359" t="s">
        <v>39</v>
      </c>
      <c r="B9" s="359"/>
      <c r="C9" s="359"/>
      <c r="D9" s="359"/>
      <c r="E9" s="359"/>
      <c r="F9" s="1"/>
    </row>
    <row r="10" spans="1:6" ht="18.75" x14ac:dyDescent="0.25">
      <c r="A10" s="360" t="s">
        <v>0</v>
      </c>
      <c r="B10" s="360"/>
      <c r="C10" s="360"/>
      <c r="D10" s="360"/>
      <c r="E10" s="360"/>
      <c r="F10" s="360"/>
    </row>
    <row r="11" spans="1:6" ht="18.75" x14ac:dyDescent="0.25">
      <c r="A11" s="360" t="s">
        <v>35</v>
      </c>
      <c r="B11" s="360"/>
      <c r="C11" s="360"/>
      <c r="D11" s="360"/>
      <c r="E11" s="360"/>
      <c r="F11" s="360"/>
    </row>
    <row r="12" spans="1:6" ht="18.75" x14ac:dyDescent="0.25">
      <c r="A12" s="360" t="s">
        <v>1</v>
      </c>
      <c r="B12" s="360"/>
      <c r="C12" s="360"/>
      <c r="D12" s="360"/>
      <c r="E12" s="360"/>
      <c r="F12" s="360"/>
    </row>
    <row r="13" spans="1:6" ht="18.75" x14ac:dyDescent="0.25">
      <c r="A13" s="5"/>
      <c r="B13" s="6"/>
      <c r="C13" s="6"/>
      <c r="D13" s="5"/>
      <c r="E13" s="5"/>
      <c r="F13" s="45"/>
    </row>
    <row r="14" spans="1:6" ht="16.5" x14ac:dyDescent="0.25">
      <c r="A14" s="11"/>
      <c r="B14" s="11"/>
      <c r="C14" s="11"/>
      <c r="D14" s="12">
        <v>2024</v>
      </c>
      <c r="E14" s="13"/>
      <c r="F14" s="12">
        <v>2023</v>
      </c>
    </row>
    <row r="15" spans="1:6" ht="16.5" x14ac:dyDescent="0.25">
      <c r="A15" s="14" t="s">
        <v>2</v>
      </c>
      <c r="B15" s="15"/>
      <c r="C15" s="15"/>
      <c r="D15" s="16"/>
      <c r="E15" s="17"/>
      <c r="F15" s="16"/>
    </row>
    <row r="16" spans="1:6" ht="16.5" x14ac:dyDescent="0.25">
      <c r="A16" s="14" t="s">
        <v>3</v>
      </c>
      <c r="B16" s="15"/>
      <c r="C16" s="15"/>
      <c r="D16" s="17"/>
      <c r="E16" s="17"/>
      <c r="F16" s="17"/>
    </row>
    <row r="17" spans="1:8" ht="15.75" x14ac:dyDescent="0.25">
      <c r="A17" s="18"/>
      <c r="B17" s="18" t="s">
        <v>16</v>
      </c>
      <c r="C17" s="18"/>
      <c r="D17" s="19">
        <v>548751775.85000002</v>
      </c>
      <c r="E17" s="20"/>
      <c r="F17" s="282">
        <v>482247403.08999997</v>
      </c>
    </row>
    <row r="18" spans="1:8" customFormat="1" ht="15.75" x14ac:dyDescent="0.25">
      <c r="A18" s="21"/>
      <c r="B18" s="18" t="s">
        <v>17</v>
      </c>
      <c r="C18" s="18"/>
      <c r="D18" s="22">
        <v>1965928474.26</v>
      </c>
      <c r="E18" s="23"/>
      <c r="F18" s="22">
        <v>2393414094.1999998</v>
      </c>
    </row>
    <row r="19" spans="1:8" ht="15.75" x14ac:dyDescent="0.25">
      <c r="A19" s="18"/>
      <c r="B19" s="18" t="s">
        <v>18</v>
      </c>
      <c r="C19" s="18"/>
      <c r="D19" s="22">
        <v>5308569.72</v>
      </c>
      <c r="E19" s="23"/>
      <c r="F19" s="22">
        <v>5013789.33</v>
      </c>
    </row>
    <row r="20" spans="1:8" customFormat="1" ht="15.75" x14ac:dyDescent="0.25">
      <c r="A20" s="21"/>
      <c r="B20" s="18" t="s">
        <v>19</v>
      </c>
      <c r="C20" s="18"/>
      <c r="D20" s="40">
        <v>975169.62</v>
      </c>
      <c r="E20" s="23"/>
      <c r="F20" s="40">
        <v>916343.58</v>
      </c>
    </row>
    <row r="21" spans="1:8" customFormat="1" ht="15.75" hidden="1" x14ac:dyDescent="0.25">
      <c r="A21" s="21"/>
      <c r="B21" s="18" t="s">
        <v>20</v>
      </c>
      <c r="C21" s="18"/>
      <c r="D21" s="22">
        <v>0</v>
      </c>
      <c r="E21" s="23"/>
      <c r="F21" s="22">
        <v>0</v>
      </c>
    </row>
    <row r="22" spans="1:8" ht="15.75" x14ac:dyDescent="0.25">
      <c r="A22" s="24" t="s">
        <v>4</v>
      </c>
      <c r="B22" s="18"/>
      <c r="C22" s="18"/>
      <c r="D22" s="41">
        <f>SUM(D16:D21)</f>
        <v>2520963989.4499998</v>
      </c>
      <c r="E22" s="20"/>
      <c r="F22" s="41">
        <f>SUM(F16:F21)</f>
        <v>2881591630.1999998</v>
      </c>
      <c r="G22" s="91"/>
    </row>
    <row r="23" spans="1:8" ht="15.75" x14ac:dyDescent="0.25">
      <c r="A23" s="24"/>
      <c r="B23" s="18"/>
      <c r="C23" s="18"/>
      <c r="D23" s="25"/>
      <c r="E23" s="20"/>
      <c r="F23" s="25"/>
      <c r="G23" s="279"/>
    </row>
    <row r="24" spans="1:8" ht="15.75" x14ac:dyDescent="0.25">
      <c r="A24" s="24" t="s">
        <v>5</v>
      </c>
      <c r="B24" s="18"/>
      <c r="C24" s="18"/>
      <c r="D24" s="19"/>
      <c r="E24" s="19"/>
      <c r="F24" s="19"/>
    </row>
    <row r="25" spans="1:8" ht="15.75" x14ac:dyDescent="0.25">
      <c r="A25" s="18"/>
      <c r="B25" s="18" t="s">
        <v>21</v>
      </c>
      <c r="C25" s="18"/>
      <c r="D25" s="59">
        <v>1092741535.3499999</v>
      </c>
      <c r="E25" s="23"/>
      <c r="F25" s="40">
        <v>868311572.12</v>
      </c>
      <c r="G25" s="43"/>
    </row>
    <row r="26" spans="1:8" ht="15.75" x14ac:dyDescent="0.25">
      <c r="A26" s="24" t="s">
        <v>6</v>
      </c>
      <c r="B26" s="18"/>
      <c r="C26" s="18"/>
      <c r="D26" s="42">
        <f>SUM(D25:D25)</f>
        <v>1092741535.3499999</v>
      </c>
      <c r="E26" s="20"/>
      <c r="F26" s="42">
        <f>SUM(F25:F25)</f>
        <v>868311572.12</v>
      </c>
    </row>
    <row r="27" spans="1:8" ht="5.25" customHeight="1" x14ac:dyDescent="0.25">
      <c r="A27" s="24"/>
      <c r="B27" s="18"/>
      <c r="C27" s="18"/>
      <c r="D27" s="25"/>
      <c r="E27" s="20"/>
      <c r="F27" s="25"/>
    </row>
    <row r="28" spans="1:8" ht="16.5" thickBot="1" x14ac:dyDescent="0.3">
      <c r="A28" s="53" t="s">
        <v>7</v>
      </c>
      <c r="B28" s="54"/>
      <c r="C28" s="54"/>
      <c r="D28" s="55">
        <f>SUM(D26,D22)</f>
        <v>3613705524.7999997</v>
      </c>
      <c r="E28" s="57"/>
      <c r="F28" s="55">
        <f>SUM(F26,F22)</f>
        <v>3749903202.3199997</v>
      </c>
    </row>
    <row r="29" spans="1:8" ht="11.25" customHeight="1" thickTop="1" x14ac:dyDescent="0.25">
      <c r="A29" s="18"/>
      <c r="B29" s="18" t="s">
        <v>8</v>
      </c>
      <c r="C29" s="18"/>
      <c r="D29" s="19"/>
      <c r="E29" s="19"/>
      <c r="F29" s="19"/>
    </row>
    <row r="30" spans="1:8" ht="15.75" x14ac:dyDescent="0.25">
      <c r="A30" s="24" t="s">
        <v>9</v>
      </c>
      <c r="B30" s="18"/>
      <c r="C30" s="18"/>
      <c r="D30" s="19"/>
      <c r="E30" s="19"/>
      <c r="F30" s="19"/>
      <c r="H30" s="43"/>
    </row>
    <row r="31" spans="1:8" ht="15.75" x14ac:dyDescent="0.25">
      <c r="A31" s="24" t="s">
        <v>10</v>
      </c>
      <c r="B31" s="18"/>
      <c r="C31" s="18"/>
      <c r="D31" s="20"/>
      <c r="E31" s="20"/>
      <c r="F31" s="20"/>
    </row>
    <row r="32" spans="1:8" ht="15.75" x14ac:dyDescent="0.25">
      <c r="A32" s="18"/>
      <c r="B32" s="18" t="s">
        <v>22</v>
      </c>
      <c r="C32" s="18"/>
      <c r="D32" s="49">
        <v>1488849.06</v>
      </c>
      <c r="E32" s="22"/>
      <c r="F32" s="49">
        <v>2068950.34</v>
      </c>
    </row>
    <row r="33" spans="1:8" customFormat="1" ht="15.75" x14ac:dyDescent="0.25">
      <c r="A33" s="21"/>
      <c r="B33" s="18" t="s">
        <v>23</v>
      </c>
      <c r="C33" s="18"/>
      <c r="D33" s="49">
        <f>'Notas Aclaratorias 6-2024'!G358</f>
        <v>41729058.340000004</v>
      </c>
      <c r="E33" s="23"/>
      <c r="F33" s="49">
        <v>109178199.55</v>
      </c>
    </row>
    <row r="34" spans="1:8" customFormat="1" ht="15.75" x14ac:dyDescent="0.25">
      <c r="A34" s="21"/>
      <c r="B34" s="18" t="s">
        <v>535</v>
      </c>
      <c r="C34" s="18"/>
      <c r="D34" s="49">
        <f>'Notas Aclaratorias 6-2024'!G368</f>
        <v>82309756.969999999</v>
      </c>
      <c r="E34" s="23"/>
      <c r="F34" s="49">
        <v>0</v>
      </c>
    </row>
    <row r="35" spans="1:8" customFormat="1" ht="15.75" x14ac:dyDescent="0.25">
      <c r="A35" s="21"/>
      <c r="B35" s="18" t="s">
        <v>536</v>
      </c>
      <c r="C35" s="18"/>
      <c r="D35" s="285">
        <v>9604045.5800000001</v>
      </c>
      <c r="E35" s="23"/>
      <c r="F35" s="285">
        <v>22002673.649999999</v>
      </c>
    </row>
    <row r="36" spans="1:8" ht="15.75" x14ac:dyDescent="0.25">
      <c r="A36" s="24" t="s">
        <v>11</v>
      </c>
      <c r="B36" s="18"/>
      <c r="C36" s="18"/>
      <c r="D36" s="25">
        <f>SUM(D32:D35)</f>
        <v>135131709.95000002</v>
      </c>
      <c r="E36" s="20"/>
      <c r="F36" s="25">
        <f>SUM(F32:F35)</f>
        <v>133249823.53999999</v>
      </c>
    </row>
    <row r="37" spans="1:8" ht="9" customHeight="1" x14ac:dyDescent="0.25">
      <c r="A37" s="24"/>
      <c r="B37" s="18"/>
      <c r="C37" s="18"/>
      <c r="D37" s="25"/>
      <c r="E37" s="20"/>
      <c r="F37" s="25"/>
    </row>
    <row r="38" spans="1:8" ht="15.75" x14ac:dyDescent="0.25">
      <c r="A38" s="24" t="s">
        <v>12</v>
      </c>
      <c r="B38" s="18"/>
      <c r="C38" s="18"/>
      <c r="D38" s="41">
        <f>SUM(D36)</f>
        <v>135131709.95000002</v>
      </c>
      <c r="E38" s="27"/>
      <c r="F38" s="41">
        <f>SUM(F36)</f>
        <v>133249823.53999999</v>
      </c>
    </row>
    <row r="39" spans="1:8" ht="9.75" customHeight="1" x14ac:dyDescent="0.25">
      <c r="A39" s="24"/>
      <c r="B39" s="18"/>
      <c r="C39" s="18"/>
      <c r="D39" s="19"/>
      <c r="E39" s="19"/>
      <c r="F39" s="19"/>
    </row>
    <row r="40" spans="1:8" ht="15.75" x14ac:dyDescent="0.25">
      <c r="A40" s="24" t="s">
        <v>537</v>
      </c>
      <c r="B40" s="18"/>
      <c r="C40" s="18"/>
      <c r="D40" s="19"/>
      <c r="E40" s="19"/>
      <c r="F40" s="19"/>
    </row>
    <row r="41" spans="1:8" customFormat="1" ht="15.75" x14ac:dyDescent="0.25">
      <c r="A41" s="26"/>
      <c r="B41" s="18" t="s">
        <v>13</v>
      </c>
      <c r="C41" s="18"/>
      <c r="D41" s="22">
        <v>1014524280</v>
      </c>
      <c r="E41" s="23"/>
      <c r="F41" s="22">
        <v>1014524280</v>
      </c>
    </row>
    <row r="42" spans="1:8" ht="15.75" x14ac:dyDescent="0.25">
      <c r="A42" s="18"/>
      <c r="B42" s="4" t="s">
        <v>24</v>
      </c>
      <c r="C42" s="18"/>
      <c r="D42" s="19">
        <v>281580086.07999998</v>
      </c>
      <c r="E42" s="20"/>
      <c r="F42" s="19">
        <v>146688864.18000001</v>
      </c>
      <c r="G42" s="51"/>
    </row>
    <row r="43" spans="1:8" ht="15.75" x14ac:dyDescent="0.25">
      <c r="A43" s="18"/>
      <c r="B43" s="4" t="s">
        <v>30</v>
      </c>
      <c r="C43" s="18"/>
      <c r="D43" s="19">
        <v>0</v>
      </c>
      <c r="E43" s="20"/>
      <c r="F43" s="19">
        <v>-4940541.54</v>
      </c>
      <c r="G43" s="51"/>
    </row>
    <row r="44" spans="1:8" ht="15.75" x14ac:dyDescent="0.25">
      <c r="A44" s="18"/>
      <c r="B44" s="44" t="s">
        <v>25</v>
      </c>
      <c r="C44" s="18"/>
      <c r="D44" s="292">
        <v>2182469448.77</v>
      </c>
      <c r="E44" s="20"/>
      <c r="F44" s="19">
        <v>2460380776.1399999</v>
      </c>
      <c r="G44" s="51"/>
      <c r="H44" s="3"/>
    </row>
    <row r="45" spans="1:8" ht="15.75" x14ac:dyDescent="0.25">
      <c r="A45" s="24" t="s">
        <v>14</v>
      </c>
      <c r="B45" s="18"/>
      <c r="C45" s="18"/>
      <c r="D45" s="41">
        <f>SUM(D40:D44)</f>
        <v>3478573814.8499999</v>
      </c>
      <c r="E45" s="25"/>
      <c r="F45" s="41">
        <f>SUM(F40:F44)</f>
        <v>3616653378.7799997</v>
      </c>
      <c r="G45" s="51"/>
      <c r="H45" s="43"/>
    </row>
    <row r="46" spans="1:8" ht="10.5" customHeight="1" x14ac:dyDescent="0.25">
      <c r="A46" s="24"/>
      <c r="B46" s="18"/>
      <c r="C46" s="18"/>
      <c r="D46" s="28"/>
      <c r="E46" s="28"/>
      <c r="F46" s="28"/>
      <c r="G46" s="51"/>
    </row>
    <row r="47" spans="1:8" ht="16.5" customHeight="1" thickBot="1" x14ac:dyDescent="0.3">
      <c r="A47" s="53" t="s">
        <v>15</v>
      </c>
      <c r="B47" s="54"/>
      <c r="C47" s="54"/>
      <c r="D47" s="55">
        <f>+D38+D45</f>
        <v>3613705524.7999997</v>
      </c>
      <c r="E47" s="56"/>
      <c r="F47" s="55">
        <f>+F38+F45</f>
        <v>3749903202.3199997</v>
      </c>
      <c r="G47" s="51"/>
    </row>
    <row r="48" spans="1:8" ht="16.5" thickTop="1" x14ac:dyDescent="0.25">
      <c r="A48" s="18"/>
      <c r="B48" s="18"/>
      <c r="C48" s="18"/>
      <c r="D48" s="52">
        <f>+D28-D47</f>
        <v>0</v>
      </c>
      <c r="E48" s="18"/>
      <c r="F48" s="52">
        <f>F47-F28</f>
        <v>0</v>
      </c>
    </row>
    <row r="49" spans="1:6" x14ac:dyDescent="0.25">
      <c r="A49" s="364" t="s">
        <v>29</v>
      </c>
      <c r="B49" s="364"/>
      <c r="C49" s="364"/>
      <c r="D49" s="364"/>
      <c r="E49" s="364"/>
      <c r="F49" s="364"/>
    </row>
    <row r="50" spans="1:6" ht="18.75" x14ac:dyDescent="0.3">
      <c r="A50" s="7"/>
      <c r="B50" s="8"/>
      <c r="C50" s="9"/>
      <c r="D50" s="9"/>
      <c r="E50" s="10"/>
      <c r="F50" s="46"/>
    </row>
    <row r="51" spans="1:6" ht="18.75" x14ac:dyDescent="0.3">
      <c r="A51" s="7"/>
      <c r="B51" s="8"/>
      <c r="C51" s="9"/>
      <c r="D51" s="9"/>
      <c r="E51" s="10"/>
      <c r="F51" s="46"/>
    </row>
    <row r="52" spans="1:6" ht="35.25" customHeight="1" x14ac:dyDescent="0.25">
      <c r="A52" s="363" t="s">
        <v>32</v>
      </c>
      <c r="B52" s="363"/>
      <c r="C52" s="363"/>
      <c r="D52" s="363"/>
      <c r="E52" s="363"/>
      <c r="F52" s="363"/>
    </row>
    <row r="53" spans="1:6" ht="18.75" customHeight="1" x14ac:dyDescent="0.25">
      <c r="A53" s="50"/>
      <c r="B53" s="50"/>
      <c r="C53" s="50"/>
      <c r="D53" s="50"/>
      <c r="E53" s="50"/>
      <c r="F53" s="50"/>
    </row>
    <row r="54" spans="1:6" ht="17.25" x14ac:dyDescent="0.3">
      <c r="A54" s="29"/>
      <c r="B54" s="30"/>
      <c r="C54" s="31"/>
      <c r="D54" s="31"/>
      <c r="E54" s="32"/>
      <c r="F54" s="47"/>
    </row>
    <row r="55" spans="1:6" ht="37.5" customHeight="1" x14ac:dyDescent="0.25">
      <c r="A55" s="363" t="s">
        <v>31</v>
      </c>
      <c r="B55" s="363"/>
      <c r="C55" s="363"/>
      <c r="D55" s="363"/>
      <c r="E55" s="363"/>
      <c r="F55" s="363"/>
    </row>
    <row r="56" spans="1:6" ht="21.75" customHeight="1" x14ac:dyDescent="0.25">
      <c r="A56" s="50"/>
      <c r="B56" s="50"/>
      <c r="C56" s="50"/>
      <c r="D56" s="50"/>
      <c r="E56" s="50"/>
      <c r="F56" s="50"/>
    </row>
    <row r="57" spans="1:6" ht="37.5" customHeight="1" x14ac:dyDescent="0.25">
      <c r="A57" s="362" t="s">
        <v>33</v>
      </c>
      <c r="B57" s="362"/>
      <c r="C57" s="361" t="s">
        <v>34</v>
      </c>
      <c r="D57" s="361"/>
      <c r="E57" s="361"/>
      <c r="F57" s="361"/>
    </row>
  </sheetData>
  <mergeCells count="12">
    <mergeCell ref="A11:F11"/>
    <mergeCell ref="A12:F12"/>
    <mergeCell ref="C57:F57"/>
    <mergeCell ref="A57:B57"/>
    <mergeCell ref="A52:F52"/>
    <mergeCell ref="A55:F55"/>
    <mergeCell ref="A49:F49"/>
    <mergeCell ref="A2:F2"/>
    <mergeCell ref="A3:F3"/>
    <mergeCell ref="A4:F4"/>
    <mergeCell ref="A9:E9"/>
    <mergeCell ref="A10:F10"/>
  </mergeCells>
  <printOptions horizontalCentered="1"/>
  <pageMargins left="0.35433070866141736" right="0.35433070866141736" top="1.3385826771653544" bottom="0.35433070866141736" header="0.31496062992125984" footer="0.31496062992125984"/>
  <pageSetup scale="7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L48"/>
  <sheetViews>
    <sheetView workbookViewId="0">
      <selection activeCell="B42" sqref="B42"/>
    </sheetView>
  </sheetViews>
  <sheetFormatPr baseColWidth="10" defaultColWidth="11.42578125" defaultRowHeight="15" x14ac:dyDescent="0.25"/>
  <cols>
    <col min="1" max="1" width="8.140625" style="1" customWidth="1"/>
    <col min="2" max="2" width="42.140625" style="1" customWidth="1"/>
    <col min="3" max="3" width="1" style="1" customWidth="1"/>
    <col min="4" max="4" width="17.7109375" style="1" customWidth="1"/>
    <col min="5" max="5" width="0.85546875" style="1" customWidth="1"/>
    <col min="6" max="6" width="15.85546875" style="48" customWidth="1"/>
    <col min="7" max="7" width="0.85546875" style="1" hidden="1" customWidth="1"/>
    <col min="8" max="8" width="19.85546875" style="1" customWidth="1"/>
    <col min="9" max="9" width="14.85546875" style="1" hidden="1" customWidth="1"/>
    <col min="10" max="10" width="12.28515625" style="1" bestFit="1" customWidth="1"/>
    <col min="11" max="11" width="11.42578125" style="1"/>
    <col min="12" max="16384" width="11.42578125" style="2"/>
  </cols>
  <sheetData>
    <row r="2" spans="1:9" x14ac:dyDescent="0.25">
      <c r="A2" s="356" t="s">
        <v>36</v>
      </c>
      <c r="B2" s="356"/>
      <c r="C2" s="356"/>
      <c r="D2" s="356"/>
      <c r="E2" s="356"/>
      <c r="F2" s="356"/>
    </row>
    <row r="3" spans="1:9" x14ac:dyDescent="0.25">
      <c r="A3" s="358" t="s">
        <v>37</v>
      </c>
      <c r="B3" s="358"/>
      <c r="C3" s="358"/>
      <c r="D3" s="358"/>
      <c r="E3" s="358"/>
      <c r="F3" s="358"/>
    </row>
    <row r="4" spans="1:9" x14ac:dyDescent="0.25">
      <c r="A4" s="358" t="s">
        <v>38</v>
      </c>
      <c r="B4" s="358"/>
      <c r="C4" s="358"/>
      <c r="D4" s="358"/>
      <c r="E4" s="358"/>
      <c r="F4" s="358"/>
    </row>
    <row r="5" spans="1:9" x14ac:dyDescent="0.25">
      <c r="A5" s="58"/>
      <c r="B5" s="58"/>
      <c r="C5" s="58"/>
      <c r="D5" s="58"/>
      <c r="E5" s="58"/>
      <c r="F5" s="1"/>
    </row>
    <row r="6" spans="1:9" x14ac:dyDescent="0.25">
      <c r="A6" s="58"/>
      <c r="B6" s="58"/>
      <c r="C6" s="58"/>
      <c r="D6" s="58"/>
      <c r="E6" s="58"/>
      <c r="F6" s="1"/>
    </row>
    <row r="7" spans="1:9" x14ac:dyDescent="0.25">
      <c r="A7" s="58"/>
      <c r="B7" s="58"/>
      <c r="C7" s="58"/>
      <c r="D7" s="58"/>
      <c r="E7" s="58"/>
      <c r="F7" s="1"/>
    </row>
    <row r="8" spans="1:9" x14ac:dyDescent="0.25">
      <c r="D8" s="48"/>
      <c r="F8" s="1"/>
    </row>
    <row r="9" spans="1:9" ht="15.75" x14ac:dyDescent="0.25">
      <c r="A9" s="359" t="s">
        <v>39</v>
      </c>
      <c r="B9" s="359"/>
      <c r="C9" s="359"/>
      <c r="D9" s="359"/>
      <c r="E9" s="359"/>
      <c r="F9" s="1"/>
    </row>
    <row r="10" spans="1:9" ht="20.25" customHeight="1" x14ac:dyDescent="0.25">
      <c r="A10" s="360" t="s">
        <v>40</v>
      </c>
      <c r="B10" s="360"/>
      <c r="C10" s="360"/>
      <c r="D10" s="360"/>
      <c r="E10" s="360"/>
      <c r="F10" s="360"/>
    </row>
    <row r="11" spans="1:9" ht="18.75" x14ac:dyDescent="0.25">
      <c r="A11" s="360" t="s">
        <v>41</v>
      </c>
      <c r="B11" s="360"/>
      <c r="C11" s="360"/>
      <c r="D11" s="360"/>
      <c r="E11" s="360"/>
      <c r="F11" s="360"/>
    </row>
    <row r="12" spans="1:9" ht="18.75" x14ac:dyDescent="0.25">
      <c r="A12" s="360" t="s">
        <v>1</v>
      </c>
      <c r="B12" s="360"/>
      <c r="C12" s="360"/>
      <c r="D12" s="360"/>
      <c r="E12" s="360"/>
      <c r="F12" s="360"/>
    </row>
    <row r="13" spans="1:9" x14ac:dyDescent="0.25">
      <c r="B13" s="61"/>
      <c r="C13" s="61"/>
    </row>
    <row r="14" spans="1:9" x14ac:dyDescent="0.25">
      <c r="D14" s="62">
        <v>2024</v>
      </c>
      <c r="E14" s="63"/>
      <c r="F14" s="62">
        <v>2023</v>
      </c>
    </row>
    <row r="15" spans="1:9" ht="15.75" x14ac:dyDescent="0.25">
      <c r="A15" s="24" t="s">
        <v>539</v>
      </c>
      <c r="B15" s="64"/>
      <c r="C15" s="64"/>
      <c r="D15" s="65"/>
      <c r="E15" s="28"/>
      <c r="F15" s="65"/>
      <c r="I15" s="66"/>
    </row>
    <row r="16" spans="1:9" ht="15.75" x14ac:dyDescent="0.25">
      <c r="A16" s="24"/>
      <c r="B16" s="18" t="s">
        <v>42</v>
      </c>
      <c r="C16" s="64"/>
      <c r="D16" s="290">
        <v>322677028</v>
      </c>
      <c r="E16" s="28"/>
      <c r="F16" s="290">
        <v>288201699</v>
      </c>
      <c r="I16" s="66"/>
    </row>
    <row r="17" spans="1:12" ht="15.75" x14ac:dyDescent="0.25">
      <c r="A17" s="18"/>
      <c r="B17" s="18" t="s">
        <v>43</v>
      </c>
      <c r="C17" s="18"/>
      <c r="D17" s="19">
        <v>287164664.86000001</v>
      </c>
      <c r="E17" s="20"/>
      <c r="F17" s="19">
        <v>180369082.02000001</v>
      </c>
      <c r="I17" s="66"/>
      <c r="J17" s="66"/>
    </row>
    <row r="18" spans="1:12" ht="15.75" x14ac:dyDescent="0.25">
      <c r="A18" s="18"/>
      <c r="B18" s="18" t="s">
        <v>44</v>
      </c>
      <c r="C18" s="18"/>
      <c r="D18" s="67">
        <v>7121204.6699999999</v>
      </c>
      <c r="E18" s="20"/>
      <c r="F18" s="67">
        <v>4042791.72</v>
      </c>
      <c r="I18" s="66"/>
    </row>
    <row r="19" spans="1:12" ht="15.75" x14ac:dyDescent="0.25">
      <c r="A19" s="24" t="s">
        <v>45</v>
      </c>
      <c r="B19" s="18"/>
      <c r="C19" s="18"/>
      <c r="D19" s="42">
        <f>SUM(D16:D18)</f>
        <v>616962897.52999997</v>
      </c>
      <c r="E19" s="20"/>
      <c r="F19" s="42">
        <f>SUM(F16:G18)</f>
        <v>472613572.74000001</v>
      </c>
      <c r="I19" s="66"/>
    </row>
    <row r="20" spans="1:12" ht="15.75" x14ac:dyDescent="0.25">
      <c r="A20" s="24"/>
      <c r="B20" s="18"/>
      <c r="C20" s="18"/>
      <c r="D20" s="25"/>
      <c r="E20" s="20"/>
      <c r="F20" s="25"/>
      <c r="I20" s="66"/>
      <c r="J20" s="66"/>
    </row>
    <row r="21" spans="1:12" ht="5.25" customHeight="1" x14ac:dyDescent="0.25">
      <c r="A21" s="18"/>
      <c r="B21" s="18" t="s">
        <v>8</v>
      </c>
      <c r="C21" s="18"/>
      <c r="D21" s="19"/>
      <c r="E21" s="19"/>
      <c r="F21" s="19"/>
    </row>
    <row r="22" spans="1:12" ht="15.75" x14ac:dyDescent="0.25">
      <c r="A22" s="24" t="s">
        <v>540</v>
      </c>
      <c r="B22" s="18"/>
      <c r="C22" s="18"/>
      <c r="D22" s="20"/>
      <c r="E22" s="20"/>
      <c r="F22" s="20"/>
      <c r="I22" s="66"/>
    </row>
    <row r="23" spans="1:12" ht="15.75" x14ac:dyDescent="0.25">
      <c r="A23" s="18"/>
      <c r="B23" s="18" t="s">
        <v>46</v>
      </c>
      <c r="C23" s="18"/>
      <c r="D23" s="68">
        <v>124412131.73</v>
      </c>
      <c r="E23" s="19"/>
      <c r="F23" s="68">
        <v>121786197.34</v>
      </c>
      <c r="H23" s="66"/>
      <c r="I23" s="66"/>
      <c r="J23" s="69"/>
    </row>
    <row r="24" spans="1:12" ht="15.75" x14ac:dyDescent="0.25">
      <c r="A24" s="18"/>
      <c r="B24" s="18" t="s">
        <v>47</v>
      </c>
      <c r="C24" s="18"/>
      <c r="D24" s="68">
        <v>14871216.6</v>
      </c>
      <c r="E24" s="20"/>
      <c r="F24" s="68">
        <v>255267.53</v>
      </c>
      <c r="H24" s="66"/>
      <c r="I24" s="66"/>
      <c r="J24" s="69"/>
      <c r="L24" s="70"/>
    </row>
    <row r="25" spans="1:12" ht="15.75" x14ac:dyDescent="0.25">
      <c r="A25" s="18"/>
      <c r="B25" s="18" t="s">
        <v>48</v>
      </c>
      <c r="C25" s="18"/>
      <c r="D25" s="68">
        <v>7047015.1600000001</v>
      </c>
      <c r="E25" s="20"/>
      <c r="F25" s="68">
        <v>3400413.21</v>
      </c>
      <c r="I25" s="66"/>
    </row>
    <row r="26" spans="1:12" ht="15.75" x14ac:dyDescent="0.25">
      <c r="A26" s="18"/>
      <c r="B26" s="18" t="s">
        <v>49</v>
      </c>
      <c r="C26" s="18"/>
      <c r="D26" s="289">
        <v>188057690.25999999</v>
      </c>
      <c r="E26" s="20"/>
      <c r="F26" s="68">
        <v>199540115.75999999</v>
      </c>
      <c r="H26" s="66"/>
      <c r="I26" s="66"/>
      <c r="J26" s="71"/>
      <c r="L26" s="70"/>
    </row>
    <row r="27" spans="1:12" ht="15.75" x14ac:dyDescent="0.25">
      <c r="A27" s="18"/>
      <c r="B27" s="18" t="s">
        <v>50</v>
      </c>
      <c r="C27" s="18"/>
      <c r="D27" s="72">
        <v>994757.7</v>
      </c>
      <c r="E27" s="20"/>
      <c r="F27" s="72">
        <v>942684.72</v>
      </c>
      <c r="I27" s="66"/>
    </row>
    <row r="28" spans="1:12" ht="15.75" x14ac:dyDescent="0.25">
      <c r="A28" s="24" t="s">
        <v>51</v>
      </c>
      <c r="B28" s="18"/>
      <c r="C28" s="18"/>
      <c r="D28" s="73">
        <f>SUM(D23:D27)</f>
        <v>335382811.44999999</v>
      </c>
      <c r="E28" s="20"/>
      <c r="F28" s="73">
        <f>SUM(F23:F27)</f>
        <v>325924678.56</v>
      </c>
      <c r="H28" s="66"/>
      <c r="I28" s="66"/>
    </row>
    <row r="29" spans="1:12" ht="15.75" x14ac:dyDescent="0.25">
      <c r="A29" s="74"/>
      <c r="B29" s="18"/>
      <c r="C29" s="18"/>
      <c r="D29" s="19"/>
      <c r="E29" s="19"/>
      <c r="F29" s="19"/>
      <c r="I29" s="66"/>
    </row>
    <row r="30" spans="1:12" ht="16.5" thickBot="1" x14ac:dyDescent="0.3">
      <c r="A30" s="24" t="s">
        <v>52</v>
      </c>
      <c r="B30" s="18"/>
      <c r="C30" s="18"/>
      <c r="D30" s="286">
        <f>+D19-D28</f>
        <v>281580086.07999998</v>
      </c>
      <c r="E30" s="20"/>
      <c r="F30" s="75">
        <f>+F19-F28</f>
        <v>146688894.18000001</v>
      </c>
      <c r="I30" s="66"/>
      <c r="J30" s="76"/>
    </row>
    <row r="31" spans="1:12" ht="15.75" thickTop="1" x14ac:dyDescent="0.25">
      <c r="D31" s="77"/>
      <c r="E31" s="66"/>
      <c r="F31" s="78"/>
    </row>
    <row r="32" spans="1:12" x14ac:dyDescent="0.25">
      <c r="A32" s="366" t="s">
        <v>29</v>
      </c>
      <c r="B32" s="366"/>
      <c r="C32" s="366"/>
      <c r="D32" s="366"/>
      <c r="E32" s="366"/>
      <c r="F32" s="366"/>
    </row>
    <row r="33" spans="1:11" ht="6.75" customHeight="1" x14ac:dyDescent="0.25">
      <c r="B33" s="60"/>
      <c r="C33" s="60"/>
      <c r="D33" s="66"/>
    </row>
    <row r="34" spans="1:11" ht="47.25" customHeight="1" x14ac:dyDescent="0.25">
      <c r="A34" s="367" t="s">
        <v>53</v>
      </c>
      <c r="B34" s="367"/>
      <c r="C34" s="367"/>
      <c r="D34" s="367"/>
      <c r="E34" s="367"/>
      <c r="F34" s="367"/>
    </row>
    <row r="35" spans="1:11" ht="17.25" customHeight="1" x14ac:dyDescent="0.25">
      <c r="A35" s="79"/>
    </row>
    <row r="36" spans="1:11" ht="37.5" customHeight="1" x14ac:dyDescent="0.25">
      <c r="A36" s="363" t="s">
        <v>27</v>
      </c>
      <c r="B36" s="363"/>
      <c r="C36" s="363"/>
      <c r="D36" s="363"/>
      <c r="E36" s="363"/>
      <c r="F36" s="363"/>
    </row>
    <row r="37" spans="1:11" ht="15" customHeight="1" x14ac:dyDescent="0.25">
      <c r="A37" s="50"/>
      <c r="B37" s="50"/>
      <c r="C37" s="50"/>
      <c r="D37" s="50"/>
      <c r="E37" s="50"/>
      <c r="F37" s="50"/>
    </row>
    <row r="38" spans="1:11" ht="36" customHeight="1" x14ac:dyDescent="0.25">
      <c r="A38" s="363" t="s">
        <v>28</v>
      </c>
      <c r="B38" s="363"/>
      <c r="C38" s="363"/>
      <c r="D38" s="363"/>
      <c r="E38" s="363"/>
      <c r="F38" s="363"/>
    </row>
    <row r="39" spans="1:11" ht="20.25" customHeight="1" x14ac:dyDescent="0.25">
      <c r="A39" s="50"/>
      <c r="B39" s="50"/>
      <c r="C39" s="50"/>
      <c r="D39" s="50"/>
      <c r="E39" s="50"/>
      <c r="F39" s="50"/>
    </row>
    <row r="40" spans="1:11" ht="36" customHeight="1" x14ac:dyDescent="0.25">
      <c r="A40" s="362" t="s">
        <v>54</v>
      </c>
      <c r="B40" s="362"/>
      <c r="C40" s="361" t="s">
        <v>26</v>
      </c>
      <c r="D40" s="361"/>
      <c r="E40" s="361"/>
      <c r="F40" s="361"/>
      <c r="G40" s="2"/>
      <c r="H40" s="2"/>
      <c r="I40" s="2"/>
      <c r="J40" s="2"/>
      <c r="K40" s="2"/>
    </row>
    <row r="42" spans="1:11" x14ac:dyDescent="0.25">
      <c r="B42" s="1" t="s">
        <v>565</v>
      </c>
    </row>
    <row r="48" spans="1:11" ht="16.5" x14ac:dyDescent="0.25">
      <c r="B48" s="361" t="s">
        <v>55</v>
      </c>
      <c r="C48" s="365"/>
      <c r="D48" s="365"/>
      <c r="E48" s="365"/>
      <c r="G48" s="2"/>
      <c r="H48" s="2"/>
      <c r="I48" s="2"/>
      <c r="J48" s="2"/>
      <c r="K48" s="2"/>
    </row>
  </sheetData>
  <mergeCells count="13">
    <mergeCell ref="A3:F3"/>
    <mergeCell ref="A4:F4"/>
    <mergeCell ref="A9:E9"/>
    <mergeCell ref="B48:E48"/>
    <mergeCell ref="A12:F12"/>
    <mergeCell ref="A32:F32"/>
    <mergeCell ref="A36:F36"/>
    <mergeCell ref="A38:F38"/>
    <mergeCell ref="A40:B40"/>
    <mergeCell ref="C40:F40"/>
    <mergeCell ref="A34:F34"/>
    <mergeCell ref="A11:F11"/>
    <mergeCell ref="A10:F10"/>
  </mergeCells>
  <pageMargins left="0.70866141732283472" right="0.70866141732283472" top="0.47244094488188981" bottom="0.74803149606299213" header="0.31496062992125984" footer="0.31496062992125984"/>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K98"/>
  <sheetViews>
    <sheetView zoomScaleNormal="100" workbookViewId="0">
      <selection activeCell="B7" sqref="B7"/>
    </sheetView>
  </sheetViews>
  <sheetFormatPr baseColWidth="10" defaultColWidth="11.42578125" defaultRowHeight="15" x14ac:dyDescent="0.25"/>
  <cols>
    <col min="1" max="1" width="7.28515625" style="1" customWidth="1"/>
    <col min="2" max="2" width="46.42578125" style="1" customWidth="1"/>
    <col min="3" max="3" width="7" style="1" customWidth="1"/>
    <col min="4" max="4" width="16.7109375" style="48" customWidth="1"/>
    <col min="5" max="5" width="1.7109375" style="1" customWidth="1"/>
    <col min="6" max="6" width="16.42578125" style="1" customWidth="1"/>
    <col min="7" max="7" width="2.7109375" style="1" customWidth="1"/>
    <col min="8" max="8" width="17.140625" style="2" bestFit="1" customWidth="1"/>
    <col min="9" max="9" width="19.5703125" style="2" customWidth="1"/>
    <col min="10" max="10" width="12.5703125" style="2" bestFit="1" customWidth="1"/>
    <col min="11" max="11" width="15.140625" style="2" bestFit="1" customWidth="1"/>
    <col min="12" max="16384" width="11.42578125" style="2"/>
  </cols>
  <sheetData>
    <row r="2" spans="1:7" ht="15.75" x14ac:dyDescent="0.25">
      <c r="A2" s="357" t="s">
        <v>36</v>
      </c>
      <c r="B2" s="357"/>
      <c r="C2" s="357"/>
      <c r="D2" s="357"/>
      <c r="E2" s="357"/>
      <c r="F2" s="357"/>
    </row>
    <row r="3" spans="1:7" x14ac:dyDescent="0.25">
      <c r="A3" s="358" t="s">
        <v>37</v>
      </c>
      <c r="B3" s="358"/>
      <c r="C3" s="358"/>
      <c r="D3" s="358"/>
      <c r="E3" s="358"/>
      <c r="F3" s="358"/>
    </row>
    <row r="4" spans="1:7" x14ac:dyDescent="0.25">
      <c r="A4" s="358" t="s">
        <v>38</v>
      </c>
      <c r="B4" s="358"/>
      <c r="C4" s="358"/>
      <c r="D4" s="358"/>
      <c r="E4" s="358"/>
      <c r="F4" s="358"/>
    </row>
    <row r="5" spans="1:7" x14ac:dyDescent="0.25">
      <c r="A5" s="58"/>
      <c r="B5" s="58"/>
      <c r="C5" s="58"/>
      <c r="D5" s="58"/>
      <c r="E5" s="58"/>
    </row>
    <row r="6" spans="1:7" x14ac:dyDescent="0.25">
      <c r="A6" s="58"/>
      <c r="B6" s="58"/>
      <c r="C6" s="58"/>
      <c r="D6" s="58"/>
      <c r="E6" s="58"/>
    </row>
    <row r="7" spans="1:7" x14ac:dyDescent="0.25">
      <c r="A7" s="58"/>
      <c r="B7" s="58"/>
      <c r="C7" s="58"/>
      <c r="D7" s="58"/>
      <c r="E7" s="58"/>
    </row>
    <row r="9" spans="1:7" ht="15.75" x14ac:dyDescent="0.25">
      <c r="A9" s="359" t="s">
        <v>39</v>
      </c>
      <c r="B9" s="359"/>
      <c r="C9" s="359"/>
      <c r="D9" s="359"/>
      <c r="E9" s="359"/>
    </row>
    <row r="10" spans="1:7" ht="15.75" x14ac:dyDescent="0.25">
      <c r="A10" s="359" t="s">
        <v>56</v>
      </c>
      <c r="B10" s="359"/>
      <c r="C10" s="359"/>
      <c r="D10" s="359"/>
      <c r="E10" s="359"/>
      <c r="F10" s="359"/>
    </row>
    <row r="11" spans="1:7" ht="15.75" x14ac:dyDescent="0.25">
      <c r="A11" s="359" t="s">
        <v>1</v>
      </c>
      <c r="B11" s="359"/>
      <c r="C11" s="359"/>
      <c r="D11" s="359"/>
      <c r="E11" s="359"/>
      <c r="F11" s="359"/>
    </row>
    <row r="12" spans="1:7" x14ac:dyDescent="0.25">
      <c r="B12" s="61"/>
      <c r="C12" s="61"/>
      <c r="D12" s="78"/>
    </row>
    <row r="13" spans="1:7" x14ac:dyDescent="0.25">
      <c r="D13" s="81">
        <v>2024</v>
      </c>
      <c r="E13" s="63"/>
      <c r="F13" s="81">
        <v>2023</v>
      </c>
    </row>
    <row r="14" spans="1:7" x14ac:dyDescent="0.25">
      <c r="A14" s="60" t="s">
        <v>57</v>
      </c>
      <c r="B14" s="82"/>
      <c r="C14" s="82"/>
      <c r="D14" s="83"/>
      <c r="E14" s="84"/>
      <c r="F14" s="83"/>
    </row>
    <row r="15" spans="1:7" customFormat="1" hidden="1" x14ac:dyDescent="0.25">
      <c r="A15" s="85"/>
      <c r="B15" s="4" t="s">
        <v>58</v>
      </c>
      <c r="C15" s="1"/>
      <c r="D15" s="86">
        <v>0</v>
      </c>
      <c r="E15" s="87"/>
      <c r="F15" s="86">
        <v>0</v>
      </c>
      <c r="G15" s="85"/>
    </row>
    <row r="16" spans="1:7" customFormat="1" hidden="1" x14ac:dyDescent="0.25">
      <c r="A16" s="85"/>
      <c r="B16" s="4" t="s">
        <v>59</v>
      </c>
      <c r="C16" s="1"/>
      <c r="D16" s="86">
        <v>0</v>
      </c>
      <c r="E16" s="87"/>
      <c r="F16" s="86">
        <v>0</v>
      </c>
      <c r="G16" s="85"/>
    </row>
    <row r="17" spans="1:11" customFormat="1" ht="30" x14ac:dyDescent="0.25">
      <c r="A17" s="85"/>
      <c r="B17" s="4" t="s">
        <v>60</v>
      </c>
      <c r="C17" s="1"/>
      <c r="D17" s="86">
        <v>142550750.28999999</v>
      </c>
      <c r="E17" s="87"/>
      <c r="F17" s="86">
        <v>127826013</v>
      </c>
      <c r="G17" s="85"/>
      <c r="H17" s="90"/>
    </row>
    <row r="18" spans="1:11" ht="30" x14ac:dyDescent="0.25">
      <c r="B18" s="4" t="s">
        <v>61</v>
      </c>
      <c r="D18" s="78">
        <v>287164664.86000001</v>
      </c>
      <c r="E18" s="88"/>
      <c r="F18" s="78">
        <v>180369082.02000001</v>
      </c>
    </row>
    <row r="19" spans="1:11" customFormat="1" hidden="1" x14ac:dyDescent="0.25">
      <c r="A19" s="85"/>
      <c r="B19" s="4" t="s">
        <v>62</v>
      </c>
      <c r="C19" s="1"/>
      <c r="D19" s="86">
        <v>0</v>
      </c>
      <c r="E19" s="87"/>
      <c r="F19" s="86">
        <v>0</v>
      </c>
      <c r="G19" s="85"/>
    </row>
    <row r="20" spans="1:11" customFormat="1" hidden="1" x14ac:dyDescent="0.25">
      <c r="A20" s="85"/>
      <c r="B20" s="4" t="s">
        <v>63</v>
      </c>
      <c r="C20" s="1"/>
      <c r="D20" s="86">
        <v>0</v>
      </c>
      <c r="E20" s="87"/>
      <c r="F20" s="86">
        <v>0</v>
      </c>
      <c r="G20" s="85"/>
    </row>
    <row r="21" spans="1:11" customFormat="1" hidden="1" x14ac:dyDescent="0.25">
      <c r="A21" s="85"/>
      <c r="B21" s="4" t="s">
        <v>64</v>
      </c>
      <c r="C21" s="1"/>
      <c r="D21" s="86">
        <v>0</v>
      </c>
      <c r="E21" s="87"/>
      <c r="F21" s="86">
        <v>0</v>
      </c>
      <c r="G21" s="85"/>
    </row>
    <row r="22" spans="1:11" customFormat="1" x14ac:dyDescent="0.25">
      <c r="A22" s="85"/>
      <c r="B22" s="4" t="s">
        <v>65</v>
      </c>
      <c r="C22" s="1"/>
      <c r="D22" s="86">
        <v>7121204.6699999999</v>
      </c>
      <c r="E22" s="87"/>
      <c r="F22" s="86">
        <v>4042791.72</v>
      </c>
      <c r="G22" s="85"/>
    </row>
    <row r="23" spans="1:11" customFormat="1" ht="30" hidden="1" x14ac:dyDescent="0.25">
      <c r="A23" s="85"/>
      <c r="B23" s="4" t="s">
        <v>66</v>
      </c>
      <c r="C23" s="1"/>
      <c r="D23" s="86">
        <v>0</v>
      </c>
      <c r="E23" s="87"/>
      <c r="F23" s="86">
        <v>0</v>
      </c>
      <c r="G23" s="85"/>
    </row>
    <row r="24" spans="1:11" x14ac:dyDescent="0.25">
      <c r="B24" s="4" t="s">
        <v>67</v>
      </c>
      <c r="D24" s="78">
        <v>-91232921.900000006</v>
      </c>
      <c r="E24" s="88"/>
      <c r="F24" s="78">
        <v>-110310761.31</v>
      </c>
      <c r="H24" s="279"/>
    </row>
    <row r="25" spans="1:11" customFormat="1" x14ac:dyDescent="0.25">
      <c r="A25" s="85"/>
      <c r="B25" s="4" t="s">
        <v>68</v>
      </c>
      <c r="C25" s="1"/>
      <c r="D25" s="89">
        <v>-13686974.369999999</v>
      </c>
      <c r="E25" s="87"/>
      <c r="F25" s="89">
        <v>-11475436.029999999</v>
      </c>
      <c r="G25" s="85"/>
    </row>
    <row r="26" spans="1:11" customFormat="1" x14ac:dyDescent="0.25">
      <c r="A26" s="85"/>
      <c r="B26" s="4" t="s">
        <v>69</v>
      </c>
      <c r="C26" s="1"/>
      <c r="D26" s="89">
        <v>0</v>
      </c>
      <c r="E26" s="87"/>
      <c r="F26" s="89">
        <v>0</v>
      </c>
      <c r="G26" s="85"/>
      <c r="H26" s="90"/>
    </row>
    <row r="27" spans="1:11" x14ac:dyDescent="0.25">
      <c r="B27" s="4" t="s">
        <v>70</v>
      </c>
      <c r="D27" s="78">
        <v>-14871216.6</v>
      </c>
      <c r="E27" s="88"/>
      <c r="F27" s="78">
        <v>-255267.53</v>
      </c>
      <c r="H27" s="43"/>
      <c r="K27" s="91"/>
    </row>
    <row r="28" spans="1:11" customFormat="1" hidden="1" x14ac:dyDescent="0.25">
      <c r="A28" s="85"/>
      <c r="B28" s="4" t="s">
        <v>71</v>
      </c>
      <c r="C28" s="1"/>
      <c r="D28" s="86">
        <v>0</v>
      </c>
      <c r="E28" s="87"/>
      <c r="F28" s="86">
        <v>0</v>
      </c>
      <c r="G28" s="85"/>
    </row>
    <row r="29" spans="1:11" customFormat="1" hidden="1" x14ac:dyDescent="0.25">
      <c r="A29" s="85"/>
      <c r="B29" s="4" t="s">
        <v>72</v>
      </c>
      <c r="C29" s="1"/>
      <c r="D29" s="86">
        <v>0</v>
      </c>
      <c r="E29" s="87"/>
      <c r="F29" s="86">
        <v>0</v>
      </c>
      <c r="G29" s="85"/>
      <c r="K29" s="92"/>
    </row>
    <row r="30" spans="1:11" x14ac:dyDescent="0.25">
      <c r="B30" s="4" t="s">
        <v>73</v>
      </c>
      <c r="D30" s="93">
        <v>-186041038.59999999</v>
      </c>
      <c r="E30" s="88"/>
      <c r="F30" s="93">
        <v>-254639895.87</v>
      </c>
      <c r="G30" s="94"/>
      <c r="H30" s="281"/>
      <c r="I30" s="92"/>
      <c r="J30" s="92"/>
      <c r="K30" s="3"/>
    </row>
    <row r="31" spans="1:11" x14ac:dyDescent="0.25">
      <c r="A31" s="60" t="s">
        <v>74</v>
      </c>
      <c r="D31" s="95">
        <f>SUM(D15:D30)</f>
        <v>131004468.34999993</v>
      </c>
      <c r="E31" s="88"/>
      <c r="F31" s="95">
        <f>SUM(F15:F30)</f>
        <v>-64443474</v>
      </c>
      <c r="H31" s="3"/>
      <c r="I31" s="3"/>
      <c r="J31" s="3"/>
      <c r="K31" s="3"/>
    </row>
    <row r="32" spans="1:11" x14ac:dyDescent="0.25">
      <c r="B32" s="1" t="s">
        <v>8</v>
      </c>
      <c r="E32" s="66"/>
      <c r="F32" s="48"/>
      <c r="H32" s="3"/>
      <c r="I32" s="3"/>
      <c r="J32" s="3"/>
      <c r="K32" s="3"/>
    </row>
    <row r="33" spans="1:11" x14ac:dyDescent="0.25">
      <c r="A33" s="60" t="s">
        <v>75</v>
      </c>
      <c r="B33" s="82"/>
      <c r="C33" s="82"/>
      <c r="D33" s="96"/>
      <c r="E33" s="66"/>
      <c r="F33" s="96"/>
      <c r="H33" s="97"/>
      <c r="I33" s="97"/>
      <c r="J33" s="3"/>
      <c r="K33" s="3"/>
    </row>
    <row r="34" spans="1:11" customFormat="1" hidden="1" x14ac:dyDescent="0.25">
      <c r="A34" s="85"/>
      <c r="B34" s="4" t="s">
        <v>76</v>
      </c>
      <c r="C34" s="1"/>
      <c r="D34" s="86"/>
      <c r="E34" s="87"/>
      <c r="F34" s="86"/>
      <c r="G34" s="85"/>
    </row>
    <row r="35" spans="1:11" customFormat="1" hidden="1" x14ac:dyDescent="0.25">
      <c r="A35" s="85"/>
      <c r="B35" s="4" t="s">
        <v>77</v>
      </c>
      <c r="C35" s="1"/>
      <c r="D35" s="86"/>
      <c r="E35" s="87"/>
      <c r="F35" s="86"/>
      <c r="G35" s="85"/>
    </row>
    <row r="36" spans="1:11" customFormat="1" ht="30" hidden="1" x14ac:dyDescent="0.25">
      <c r="A36" s="85"/>
      <c r="B36" s="4" t="s">
        <v>78</v>
      </c>
      <c r="C36" s="1"/>
      <c r="D36" s="86"/>
      <c r="E36" s="87"/>
      <c r="F36" s="86"/>
      <c r="G36" s="85"/>
    </row>
    <row r="37" spans="1:11" customFormat="1" hidden="1" x14ac:dyDescent="0.25">
      <c r="A37" s="85"/>
      <c r="B37" s="4" t="s">
        <v>79</v>
      </c>
      <c r="C37" s="1"/>
      <c r="D37" s="86"/>
      <c r="E37" s="87"/>
      <c r="F37" s="86"/>
      <c r="G37" s="85"/>
    </row>
    <row r="38" spans="1:11" customFormat="1" ht="30" hidden="1" x14ac:dyDescent="0.25">
      <c r="A38" s="85"/>
      <c r="B38" s="4" t="s">
        <v>80</v>
      </c>
      <c r="C38" s="1"/>
      <c r="D38" s="86"/>
      <c r="E38" s="87"/>
      <c r="F38" s="86"/>
      <c r="G38" s="85"/>
    </row>
    <row r="39" spans="1:11" customFormat="1" hidden="1" x14ac:dyDescent="0.25">
      <c r="A39" s="85"/>
      <c r="B39" s="4" t="s">
        <v>65</v>
      </c>
      <c r="C39" s="1"/>
      <c r="D39" s="86"/>
      <c r="E39" s="87"/>
      <c r="F39" s="86"/>
      <c r="G39" s="85"/>
    </row>
    <row r="40" spans="1:11" customFormat="1" hidden="1" x14ac:dyDescent="0.25">
      <c r="A40" s="98"/>
      <c r="B40" s="99"/>
      <c r="C40" s="85"/>
      <c r="D40" s="86"/>
      <c r="E40" s="100"/>
      <c r="F40" s="86"/>
      <c r="G40" s="85"/>
    </row>
    <row r="41" spans="1:11" x14ac:dyDescent="0.25">
      <c r="B41" s="4" t="s">
        <v>81</v>
      </c>
      <c r="D41" s="96">
        <v>-20087074.379999999</v>
      </c>
      <c r="E41" s="88"/>
      <c r="F41" s="96">
        <v>-185487</v>
      </c>
    </row>
    <row r="42" spans="1:11" hidden="1" x14ac:dyDescent="0.25">
      <c r="B42" s="4" t="s">
        <v>82</v>
      </c>
      <c r="D42" s="101">
        <v>0</v>
      </c>
      <c r="E42" s="88"/>
      <c r="F42" s="101">
        <v>0</v>
      </c>
    </row>
    <row r="43" spans="1:11" customFormat="1" ht="30" hidden="1" x14ac:dyDescent="0.25">
      <c r="A43" s="85"/>
      <c r="B43" s="4" t="s">
        <v>83</v>
      </c>
      <c r="C43" s="1"/>
      <c r="D43" s="102">
        <v>0</v>
      </c>
      <c r="E43" s="87"/>
      <c r="F43" s="102">
        <v>0</v>
      </c>
      <c r="G43" s="85"/>
    </row>
    <row r="44" spans="1:11" customFormat="1" ht="30" hidden="1" x14ac:dyDescent="0.25">
      <c r="A44" s="85"/>
      <c r="B44" s="4" t="s">
        <v>84</v>
      </c>
      <c r="C44" s="1"/>
      <c r="D44" s="102">
        <v>0</v>
      </c>
      <c r="E44" s="87"/>
      <c r="F44" s="102">
        <v>0</v>
      </c>
      <c r="G44" s="85"/>
    </row>
    <row r="45" spans="1:11" customFormat="1" ht="30" hidden="1" x14ac:dyDescent="0.25">
      <c r="A45" s="85"/>
      <c r="B45" s="4" t="s">
        <v>85</v>
      </c>
      <c r="C45" s="1"/>
      <c r="D45" s="102">
        <v>0</v>
      </c>
      <c r="E45" s="87"/>
      <c r="F45" s="102">
        <v>0</v>
      </c>
      <c r="G45" s="85"/>
    </row>
    <row r="46" spans="1:11" customFormat="1" hidden="1" x14ac:dyDescent="0.25">
      <c r="A46" s="85"/>
      <c r="B46" s="4" t="s">
        <v>86</v>
      </c>
      <c r="C46" s="1"/>
      <c r="D46" s="102">
        <v>0</v>
      </c>
      <c r="E46" s="87"/>
      <c r="F46" s="102">
        <v>0</v>
      </c>
      <c r="G46" s="85"/>
    </row>
    <row r="47" spans="1:11" customFormat="1" x14ac:dyDescent="0.25">
      <c r="A47" s="85"/>
      <c r="B47" s="4" t="s">
        <v>87</v>
      </c>
      <c r="C47" s="1"/>
      <c r="D47" s="102">
        <v>-58738527.119999997</v>
      </c>
      <c r="E47" s="87"/>
      <c r="F47" s="102">
        <v>-43395935</v>
      </c>
      <c r="G47" s="85"/>
      <c r="H47" s="103"/>
    </row>
    <row r="48" spans="1:11" customFormat="1" x14ac:dyDescent="0.25">
      <c r="A48" s="85"/>
      <c r="B48" s="4" t="s">
        <v>73</v>
      </c>
      <c r="C48" s="1"/>
      <c r="D48" s="104"/>
      <c r="E48" s="87"/>
      <c r="F48" s="104"/>
      <c r="G48" s="105"/>
    </row>
    <row r="49" spans="1:7" s="109" customFormat="1" x14ac:dyDescent="0.25">
      <c r="A49" s="60" t="s">
        <v>88</v>
      </c>
      <c r="B49" s="106"/>
      <c r="C49" s="106"/>
      <c r="D49" s="107">
        <f>SUM(D33:D48)</f>
        <v>-78825601.5</v>
      </c>
      <c r="E49" s="108"/>
      <c r="F49" s="107">
        <f>SUM(F33:F48)</f>
        <v>-43581422</v>
      </c>
      <c r="G49" s="106"/>
    </row>
    <row r="50" spans="1:7" customFormat="1" hidden="1" x14ac:dyDescent="0.25">
      <c r="A50" s="98" t="s">
        <v>89</v>
      </c>
      <c r="B50" s="110"/>
      <c r="C50" s="110"/>
      <c r="D50" s="107"/>
      <c r="E50" s="66"/>
      <c r="F50" s="107"/>
      <c r="G50" s="1"/>
    </row>
    <row r="51" spans="1:7" customFormat="1" hidden="1" x14ac:dyDescent="0.25">
      <c r="A51" s="85"/>
      <c r="B51" s="4" t="s">
        <v>90</v>
      </c>
      <c r="C51" s="1"/>
      <c r="D51" s="102">
        <v>0</v>
      </c>
      <c r="E51" s="87"/>
      <c r="F51" s="102">
        <v>0</v>
      </c>
      <c r="G51" s="85"/>
    </row>
    <row r="52" spans="1:7" customFormat="1" hidden="1" x14ac:dyDescent="0.25">
      <c r="A52" s="85"/>
      <c r="B52" s="4" t="s">
        <v>91</v>
      </c>
      <c r="C52" s="1"/>
      <c r="D52" s="102">
        <v>0</v>
      </c>
      <c r="E52" s="87"/>
      <c r="F52" s="102">
        <v>0</v>
      </c>
      <c r="G52" s="85"/>
    </row>
    <row r="53" spans="1:7" customFormat="1" hidden="1" x14ac:dyDescent="0.25">
      <c r="A53" s="85"/>
      <c r="B53" s="4" t="s">
        <v>92</v>
      </c>
      <c r="C53" s="1"/>
      <c r="D53" s="102">
        <v>0</v>
      </c>
      <c r="E53" s="87"/>
      <c r="F53" s="102">
        <v>0</v>
      </c>
      <c r="G53" s="85"/>
    </row>
    <row r="54" spans="1:7" customFormat="1" ht="30" hidden="1" x14ac:dyDescent="0.25">
      <c r="A54" s="85"/>
      <c r="B54" s="4" t="s">
        <v>93</v>
      </c>
      <c r="C54" s="1"/>
      <c r="D54" s="102">
        <v>0</v>
      </c>
      <c r="E54" s="87"/>
      <c r="F54" s="102">
        <v>0</v>
      </c>
      <c r="G54" s="85"/>
    </row>
    <row r="55" spans="1:7" customFormat="1" hidden="1" x14ac:dyDescent="0.25">
      <c r="A55" s="85"/>
      <c r="B55" s="4" t="s">
        <v>65</v>
      </c>
      <c r="C55" s="1"/>
      <c r="D55" s="102">
        <v>0</v>
      </c>
      <c r="E55" s="87"/>
      <c r="F55" s="102">
        <v>0</v>
      </c>
      <c r="G55" s="85"/>
    </row>
    <row r="56" spans="1:7" customFormat="1" hidden="1" x14ac:dyDescent="0.25">
      <c r="A56" s="98"/>
      <c r="B56" s="99"/>
      <c r="C56" s="85"/>
      <c r="D56" s="102"/>
      <c r="E56" s="100"/>
      <c r="F56" s="102"/>
      <c r="G56" s="85"/>
    </row>
    <row r="57" spans="1:7" customFormat="1" ht="30" hidden="1" x14ac:dyDescent="0.25">
      <c r="A57" s="85"/>
      <c r="B57" s="4" t="s">
        <v>94</v>
      </c>
      <c r="C57" s="1"/>
      <c r="D57" s="102">
        <v>0</v>
      </c>
      <c r="E57" s="87"/>
      <c r="F57" s="102">
        <v>0</v>
      </c>
      <c r="G57" s="85"/>
    </row>
    <row r="58" spans="1:7" customFormat="1" ht="30" hidden="1" x14ac:dyDescent="0.25">
      <c r="A58" s="85"/>
      <c r="B58" s="4" t="s">
        <v>95</v>
      </c>
      <c r="C58" s="1"/>
      <c r="D58" s="102">
        <v>0</v>
      </c>
      <c r="E58" s="87"/>
      <c r="F58" s="102">
        <v>0</v>
      </c>
      <c r="G58" s="85"/>
    </row>
    <row r="59" spans="1:7" customFormat="1" hidden="1" x14ac:dyDescent="0.25">
      <c r="A59" s="85"/>
      <c r="B59" s="4" t="s">
        <v>96</v>
      </c>
      <c r="C59" s="1"/>
      <c r="D59" s="102">
        <v>0</v>
      </c>
      <c r="E59" s="87"/>
      <c r="F59" s="102">
        <v>0</v>
      </c>
      <c r="G59" s="85"/>
    </row>
    <row r="60" spans="1:7" customFormat="1" hidden="1" x14ac:dyDescent="0.25">
      <c r="A60" s="85"/>
      <c r="B60" s="4" t="s">
        <v>97</v>
      </c>
      <c r="C60" s="1"/>
      <c r="D60" s="102">
        <v>0</v>
      </c>
      <c r="E60" s="87"/>
      <c r="F60" s="102">
        <v>0</v>
      </c>
      <c r="G60" s="85"/>
    </row>
    <row r="61" spans="1:7" customFormat="1" ht="30" hidden="1" x14ac:dyDescent="0.25">
      <c r="A61" s="85"/>
      <c r="B61" s="4" t="s">
        <v>98</v>
      </c>
      <c r="C61" s="1"/>
      <c r="D61" s="102">
        <v>0</v>
      </c>
      <c r="E61" s="87"/>
      <c r="F61" s="102">
        <v>0</v>
      </c>
      <c r="G61" s="85"/>
    </row>
    <row r="62" spans="1:7" customFormat="1" hidden="1" x14ac:dyDescent="0.25">
      <c r="A62" s="85"/>
      <c r="B62" s="4" t="s">
        <v>73</v>
      </c>
      <c r="C62" s="1"/>
      <c r="D62" s="102">
        <v>0</v>
      </c>
      <c r="E62" s="87"/>
      <c r="F62" s="102">
        <v>0</v>
      </c>
      <c r="G62" s="105"/>
    </row>
    <row r="63" spans="1:7" customFormat="1" hidden="1" x14ac:dyDescent="0.25">
      <c r="A63" s="98" t="s">
        <v>99</v>
      </c>
      <c r="B63" s="85"/>
      <c r="C63" s="85"/>
      <c r="D63" s="107">
        <f>SUM(D51:D62)</f>
        <v>0</v>
      </c>
      <c r="E63" s="87"/>
      <c r="F63" s="107">
        <f>SUM(F51:F62)</f>
        <v>0</v>
      </c>
      <c r="G63" s="85"/>
    </row>
    <row r="64" spans="1:7" customFormat="1" x14ac:dyDescent="0.25">
      <c r="A64" s="98"/>
      <c r="B64" s="85"/>
      <c r="C64" s="85"/>
      <c r="D64" s="102"/>
      <c r="E64" s="100"/>
      <c r="F64" s="102"/>
      <c r="G64" s="85"/>
    </row>
    <row r="65" spans="1:11" x14ac:dyDescent="0.25">
      <c r="A65" s="111" t="s">
        <v>100</v>
      </c>
      <c r="D65" s="115">
        <f>+D31+D49</f>
        <v>52178866.849999934</v>
      </c>
      <c r="E65" s="88"/>
      <c r="F65" s="96">
        <f>+F31-F49</f>
        <v>-20862052</v>
      </c>
    </row>
    <row r="66" spans="1:11" x14ac:dyDescent="0.25">
      <c r="A66" s="1" t="s">
        <v>101</v>
      </c>
      <c r="D66" s="112">
        <v>497372909</v>
      </c>
      <c r="E66" s="88"/>
      <c r="F66" s="112">
        <v>503109455</v>
      </c>
    </row>
    <row r="67" spans="1:11" ht="15.75" thickBot="1" x14ac:dyDescent="0.3">
      <c r="A67" s="60" t="s">
        <v>102</v>
      </c>
      <c r="D67" s="355">
        <f>SUM(D65:D66)</f>
        <v>549551775.8499999</v>
      </c>
      <c r="E67" s="113"/>
      <c r="F67" s="114">
        <f>SUM(F65:F66)</f>
        <v>482247403</v>
      </c>
    </row>
    <row r="68" spans="1:11" ht="15.75" thickTop="1" x14ac:dyDescent="0.25">
      <c r="A68" s="60"/>
      <c r="D68" s="115"/>
      <c r="E68" s="84"/>
      <c r="F68" s="84"/>
    </row>
    <row r="69" spans="1:11" x14ac:dyDescent="0.25">
      <c r="D69" s="116"/>
      <c r="F69" s="84"/>
    </row>
    <row r="70" spans="1:11" ht="25.5" customHeight="1" x14ac:dyDescent="0.25">
      <c r="A70" s="367" t="s">
        <v>103</v>
      </c>
      <c r="B70" s="367"/>
      <c r="C70" s="367"/>
      <c r="D70" s="367"/>
      <c r="E70" s="367"/>
      <c r="F70" s="367"/>
      <c r="H70" s="91"/>
    </row>
    <row r="71" spans="1:11" ht="31.5" customHeight="1" x14ac:dyDescent="0.25">
      <c r="A71" s="363" t="s">
        <v>27</v>
      </c>
      <c r="B71" s="363"/>
      <c r="C71" s="363"/>
      <c r="D71" s="363"/>
      <c r="E71" s="363"/>
      <c r="F71" s="363"/>
      <c r="G71" s="117"/>
      <c r="H71" s="280"/>
      <c r="I71" s="117"/>
      <c r="J71" s="117"/>
      <c r="K71" s="117"/>
    </row>
    <row r="72" spans="1:11" ht="17.25" x14ac:dyDescent="0.3">
      <c r="A72" s="29"/>
      <c r="B72" s="30"/>
      <c r="C72" s="31"/>
      <c r="D72" s="31"/>
      <c r="E72" s="32"/>
      <c r="F72" s="11"/>
      <c r="G72" s="99"/>
      <c r="H72" s="99"/>
      <c r="I72" s="118"/>
      <c r="J72" s="4"/>
      <c r="K72" s="4"/>
    </row>
    <row r="73" spans="1:11" ht="17.25" x14ac:dyDescent="0.3">
      <c r="A73" s="29"/>
      <c r="B73" s="30"/>
      <c r="C73" s="31"/>
      <c r="D73" s="31"/>
      <c r="E73" s="32"/>
      <c r="F73" s="11"/>
      <c r="G73" s="99"/>
      <c r="H73" s="99"/>
      <c r="I73" s="4"/>
      <c r="J73" s="4"/>
      <c r="K73" s="4"/>
    </row>
    <row r="74" spans="1:11" ht="35.25" customHeight="1" x14ac:dyDescent="0.25">
      <c r="A74" s="363" t="s">
        <v>28</v>
      </c>
      <c r="B74" s="363"/>
      <c r="C74" s="363"/>
      <c r="D74" s="363"/>
      <c r="E74" s="363"/>
      <c r="F74" s="363"/>
      <c r="G74" s="117"/>
      <c r="H74" s="117"/>
      <c r="I74" s="117"/>
      <c r="J74" s="117"/>
      <c r="K74" s="117"/>
    </row>
    <row r="75" spans="1:11" ht="17.25" x14ac:dyDescent="0.3">
      <c r="A75" s="29"/>
      <c r="B75" s="33"/>
      <c r="C75" s="34"/>
      <c r="D75" s="35"/>
      <c r="E75" s="36"/>
      <c r="F75" s="11"/>
      <c r="G75" s="99"/>
      <c r="H75" s="99"/>
      <c r="I75" s="4"/>
      <c r="J75" s="4"/>
      <c r="K75" s="4"/>
    </row>
    <row r="76" spans="1:11" ht="17.25" x14ac:dyDescent="0.3">
      <c r="A76" s="29"/>
      <c r="B76" s="33"/>
      <c r="C76" s="37"/>
      <c r="D76" s="38"/>
      <c r="E76" s="39"/>
      <c r="F76" s="11"/>
      <c r="G76" s="99"/>
      <c r="H76" s="99"/>
      <c r="I76" s="4"/>
      <c r="J76" s="4"/>
      <c r="K76" s="4"/>
    </row>
    <row r="77" spans="1:11" ht="43.5" customHeight="1" x14ac:dyDescent="0.25">
      <c r="A77" s="368" t="s">
        <v>104</v>
      </c>
      <c r="B77" s="368"/>
      <c r="C77" s="361" t="s">
        <v>105</v>
      </c>
      <c r="D77" s="361"/>
      <c r="E77" s="361"/>
      <c r="F77" s="361"/>
      <c r="G77" s="119"/>
      <c r="H77" s="119"/>
      <c r="I77" s="119"/>
      <c r="J77" s="119"/>
      <c r="K77" s="119"/>
    </row>
    <row r="78" spans="1:11" ht="18.75" x14ac:dyDescent="0.25">
      <c r="A78" s="5"/>
      <c r="B78" s="5"/>
      <c r="C78" s="5"/>
      <c r="D78" s="45"/>
      <c r="E78" s="5"/>
      <c r="F78" s="5"/>
    </row>
    <row r="88" spans="4:6" x14ac:dyDescent="0.25">
      <c r="D88" s="115"/>
      <c r="E88" s="120"/>
      <c r="F88" s="120"/>
    </row>
    <row r="89" spans="4:6" x14ac:dyDescent="0.25">
      <c r="D89" s="115"/>
      <c r="E89" s="120"/>
      <c r="F89" s="120"/>
    </row>
    <row r="90" spans="4:6" x14ac:dyDescent="0.25">
      <c r="D90" s="115"/>
      <c r="E90" s="120"/>
      <c r="F90" s="120"/>
    </row>
    <row r="91" spans="4:6" x14ac:dyDescent="0.25">
      <c r="D91" s="115"/>
      <c r="E91" s="120"/>
      <c r="F91" s="120"/>
    </row>
    <row r="92" spans="4:6" x14ac:dyDescent="0.25">
      <c r="D92" s="115"/>
      <c r="E92" s="120"/>
      <c r="F92" s="120"/>
    </row>
    <row r="93" spans="4:6" x14ac:dyDescent="0.25">
      <c r="D93" s="115"/>
      <c r="E93" s="120"/>
      <c r="F93" s="120"/>
    </row>
    <row r="94" spans="4:6" x14ac:dyDescent="0.25">
      <c r="D94" s="115"/>
      <c r="E94" s="120"/>
      <c r="F94" s="120"/>
    </row>
    <row r="95" spans="4:6" x14ac:dyDescent="0.25">
      <c r="D95" s="115"/>
      <c r="E95" s="120"/>
      <c r="F95" s="120"/>
    </row>
    <row r="96" spans="4:6" x14ac:dyDescent="0.25">
      <c r="D96" s="115"/>
      <c r="E96" s="120"/>
      <c r="F96" s="120"/>
    </row>
    <row r="97" spans="4:6" x14ac:dyDescent="0.25">
      <c r="D97" s="115"/>
      <c r="E97" s="120"/>
      <c r="F97" s="120"/>
    </row>
    <row r="98" spans="4:6" x14ac:dyDescent="0.25">
      <c r="D98" s="115"/>
      <c r="E98" s="120"/>
      <c r="F98" s="120"/>
    </row>
  </sheetData>
  <mergeCells count="11">
    <mergeCell ref="A70:F70"/>
    <mergeCell ref="A71:F71"/>
    <mergeCell ref="A74:F74"/>
    <mergeCell ref="A77:B77"/>
    <mergeCell ref="C77:F77"/>
    <mergeCell ref="A2:F2"/>
    <mergeCell ref="A3:F3"/>
    <mergeCell ref="A4:F4"/>
    <mergeCell ref="A9:E9"/>
    <mergeCell ref="A11:F11"/>
    <mergeCell ref="A10:F10"/>
  </mergeCells>
  <pageMargins left="0.70866141732283472" right="0.70866141732283472" top="0.35433070866141736" bottom="0.74803149606299213" header="0.31496062992125984" footer="0.31496062992125984"/>
  <pageSetup scale="9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N37"/>
  <sheetViews>
    <sheetView topLeftCell="C1" zoomScale="110" zoomScaleNormal="110" workbookViewId="0">
      <selection activeCell="E16" sqref="E16"/>
    </sheetView>
  </sheetViews>
  <sheetFormatPr baseColWidth="10" defaultColWidth="11.42578125" defaultRowHeight="15" x14ac:dyDescent="0.25"/>
  <cols>
    <col min="1" max="1" width="2" style="4" hidden="1" customWidth="1"/>
    <col min="2" max="2" width="1.28515625" style="4" hidden="1" customWidth="1"/>
    <col min="3" max="3" width="41" style="4" customWidth="1"/>
    <col min="4" max="4" width="1.7109375" style="4" hidden="1" customWidth="1"/>
    <col min="5" max="5" width="15.28515625" style="99" bestFit="1" customWidth="1"/>
    <col min="6" max="6" width="0.140625" style="99" customWidth="1"/>
    <col min="7" max="7" width="0.85546875" style="99" hidden="1" customWidth="1"/>
    <col min="8" max="8" width="0.5703125" style="99" hidden="1" customWidth="1"/>
    <col min="9" max="9" width="16.5703125" style="4" customWidth="1"/>
    <col min="10" max="10" width="1.7109375" style="4" customWidth="1"/>
    <col min="11" max="11" width="18" style="4" customWidth="1"/>
    <col min="12" max="12" width="3.7109375" style="4" customWidth="1"/>
    <col min="13" max="13" width="17.42578125" style="4" customWidth="1"/>
    <col min="14" max="16384" width="11.42578125" style="121"/>
  </cols>
  <sheetData>
    <row r="2" spans="1:13" x14ac:dyDescent="0.25">
      <c r="C2" s="356" t="s">
        <v>36</v>
      </c>
      <c r="D2" s="356"/>
      <c r="E2" s="356"/>
      <c r="F2" s="356"/>
      <c r="G2" s="356"/>
      <c r="H2" s="356"/>
    </row>
    <row r="3" spans="1:13" x14ac:dyDescent="0.25">
      <c r="C3" s="358" t="s">
        <v>37</v>
      </c>
      <c r="D3" s="358"/>
      <c r="E3" s="358"/>
      <c r="F3" s="358"/>
      <c r="G3" s="358"/>
      <c r="H3" s="358"/>
      <c r="I3" s="358"/>
      <c r="J3" s="358"/>
      <c r="K3" s="358"/>
    </row>
    <row r="4" spans="1:13" x14ac:dyDescent="0.25">
      <c r="C4" s="358" t="s">
        <v>38</v>
      </c>
      <c r="D4" s="358"/>
      <c r="E4" s="358"/>
      <c r="F4" s="358"/>
      <c r="G4" s="358"/>
      <c r="H4" s="358"/>
      <c r="I4" s="358"/>
      <c r="J4" s="358"/>
      <c r="K4" s="358"/>
    </row>
    <row r="5" spans="1:13" x14ac:dyDescent="0.25">
      <c r="C5" s="58"/>
      <c r="D5" s="58"/>
      <c r="E5" s="58"/>
      <c r="F5" s="58"/>
      <c r="G5" s="58"/>
      <c r="H5" s="1"/>
    </row>
    <row r="6" spans="1:13" x14ac:dyDescent="0.25">
      <c r="C6" s="58"/>
      <c r="D6" s="58"/>
      <c r="E6" s="58"/>
      <c r="F6" s="58"/>
      <c r="G6" s="58"/>
      <c r="H6" s="1"/>
    </row>
    <row r="7" spans="1:13" x14ac:dyDescent="0.25">
      <c r="C7" s="58"/>
      <c r="D7" s="58"/>
      <c r="E7" s="58"/>
      <c r="F7" s="58"/>
      <c r="G7" s="58"/>
      <c r="H7" s="1"/>
    </row>
    <row r="8" spans="1:13" x14ac:dyDescent="0.25">
      <c r="C8" s="1"/>
      <c r="D8" s="1"/>
      <c r="E8" s="1"/>
      <c r="F8" s="48"/>
      <c r="G8" s="1"/>
      <c r="H8" s="1"/>
    </row>
    <row r="9" spans="1:13" ht="15.75" x14ac:dyDescent="0.25">
      <c r="C9" s="359" t="s">
        <v>39</v>
      </c>
      <c r="D9" s="359"/>
      <c r="E9" s="359"/>
      <c r="F9" s="359"/>
      <c r="G9" s="359"/>
      <c r="H9" s="1"/>
    </row>
    <row r="10" spans="1:13" ht="15.75" x14ac:dyDescent="0.25">
      <c r="B10" s="420" t="s">
        <v>106</v>
      </c>
      <c r="C10" s="420"/>
      <c r="D10" s="420"/>
      <c r="E10" s="420"/>
      <c r="F10" s="420"/>
      <c r="G10" s="420"/>
      <c r="H10" s="420"/>
      <c r="I10" s="420"/>
      <c r="J10" s="420"/>
      <c r="K10" s="420"/>
    </row>
    <row r="11" spans="1:13" ht="15.75" x14ac:dyDescent="0.25">
      <c r="B11" s="420" t="s">
        <v>41</v>
      </c>
      <c r="C11" s="420"/>
      <c r="D11" s="420"/>
      <c r="E11" s="420"/>
      <c r="F11" s="420"/>
      <c r="G11" s="420"/>
      <c r="H11" s="420"/>
      <c r="I11" s="420"/>
      <c r="J11" s="420"/>
      <c r="K11" s="420"/>
    </row>
    <row r="12" spans="1:13" ht="15.75" x14ac:dyDescent="0.25">
      <c r="B12" s="420" t="s">
        <v>1</v>
      </c>
      <c r="C12" s="420"/>
      <c r="D12" s="420"/>
      <c r="E12" s="420"/>
      <c r="F12" s="420"/>
      <c r="G12" s="420"/>
      <c r="H12" s="420"/>
      <c r="I12" s="420"/>
      <c r="J12" s="420"/>
      <c r="K12" s="420"/>
    </row>
    <row r="13" spans="1:13" x14ac:dyDescent="0.25">
      <c r="C13" s="122"/>
      <c r="D13" s="122"/>
      <c r="G13" s="122"/>
      <c r="J13" s="122"/>
    </row>
    <row r="14" spans="1:13" ht="30" x14ac:dyDescent="0.25">
      <c r="E14" s="123" t="s">
        <v>107</v>
      </c>
      <c r="F14" s="123"/>
      <c r="G14" s="124"/>
      <c r="H14" s="123"/>
      <c r="I14" s="123" t="s">
        <v>108</v>
      </c>
      <c r="J14" s="123"/>
      <c r="K14" s="123" t="s">
        <v>109</v>
      </c>
      <c r="L14" s="118"/>
    </row>
    <row r="15" spans="1:13" s="131" customFormat="1" x14ac:dyDescent="0.25">
      <c r="A15" s="99"/>
      <c r="B15" s="125"/>
      <c r="C15" s="125" t="s">
        <v>110</v>
      </c>
      <c r="D15" s="125"/>
      <c r="E15" s="126">
        <v>1014524280</v>
      </c>
      <c r="F15" s="127"/>
      <c r="G15" s="128"/>
      <c r="H15" s="127"/>
      <c r="I15" s="129">
        <v>2460380776</v>
      </c>
      <c r="J15" s="128"/>
      <c r="K15" s="128">
        <f>SUM(E15,I15)</f>
        <v>3474905056</v>
      </c>
      <c r="L15" s="99"/>
      <c r="M15" s="130"/>
    </row>
    <row r="16" spans="1:13" ht="30" x14ac:dyDescent="0.25">
      <c r="C16" s="4" t="s">
        <v>30</v>
      </c>
      <c r="E16" s="132"/>
      <c r="F16" s="133"/>
      <c r="G16" s="134"/>
      <c r="H16" s="133"/>
      <c r="I16" s="134">
        <v>-4940541.54</v>
      </c>
      <c r="J16" s="134"/>
      <c r="K16" s="128">
        <f>SUM(E16,I16)</f>
        <v>-4940541.54</v>
      </c>
      <c r="M16" s="118"/>
    </row>
    <row r="17" spans="1:14" x14ac:dyDescent="0.25">
      <c r="C17" s="4" t="s">
        <v>111</v>
      </c>
      <c r="E17" s="132"/>
      <c r="F17" s="133"/>
      <c r="G17" s="134"/>
      <c r="H17" s="133" t="s">
        <v>8</v>
      </c>
      <c r="I17" s="134">
        <v>146688864.18000001</v>
      </c>
      <c r="J17" s="134"/>
      <c r="K17" s="128">
        <f>SUM(E17,I17)</f>
        <v>146688864.18000001</v>
      </c>
      <c r="M17" s="135"/>
    </row>
    <row r="18" spans="1:14" ht="16.5" x14ac:dyDescent="0.35">
      <c r="C18" s="125" t="s">
        <v>112</v>
      </c>
      <c r="D18" s="125"/>
      <c r="E18" s="136">
        <v>0</v>
      </c>
      <c r="F18" s="137"/>
      <c r="G18" s="138"/>
      <c r="H18" s="137"/>
      <c r="I18" s="139">
        <f>SUM(I15:I17)</f>
        <v>2602129098.6399999</v>
      </c>
      <c r="J18" s="138"/>
      <c r="K18" s="140">
        <f>SUM(K15:K17)</f>
        <v>3616653378.6399999</v>
      </c>
      <c r="M18" s="141"/>
    </row>
    <row r="19" spans="1:14" s="131" customFormat="1" x14ac:dyDescent="0.25">
      <c r="A19" s="99"/>
      <c r="B19" s="4"/>
      <c r="C19" s="4" t="s">
        <v>8</v>
      </c>
      <c r="D19" s="4"/>
      <c r="E19" s="142"/>
      <c r="F19" s="142"/>
      <c r="G19" s="135"/>
      <c r="H19" s="142"/>
      <c r="I19" s="143"/>
      <c r="J19" s="135"/>
      <c r="K19" s="135"/>
      <c r="L19" s="99"/>
      <c r="M19" s="144"/>
    </row>
    <row r="20" spans="1:14" s="131" customFormat="1" x14ac:dyDescent="0.25">
      <c r="A20" s="99"/>
      <c r="B20" s="4"/>
      <c r="C20" s="125" t="s">
        <v>113</v>
      </c>
      <c r="D20" s="125"/>
      <c r="E20" s="126">
        <v>1014524280</v>
      </c>
      <c r="F20" s="127"/>
      <c r="G20" s="128"/>
      <c r="H20" s="127"/>
      <c r="I20" s="126">
        <v>2948179491.5</v>
      </c>
      <c r="J20" s="145"/>
      <c r="K20" s="126">
        <f>SUM(C20,E20,G20,I20)</f>
        <v>3962703771.5</v>
      </c>
      <c r="L20" s="99"/>
      <c r="M20" s="144"/>
    </row>
    <row r="21" spans="1:14" ht="30" x14ac:dyDescent="0.25">
      <c r="C21" s="4" t="s">
        <v>30</v>
      </c>
      <c r="E21" s="132"/>
      <c r="F21" s="133"/>
      <c r="G21" s="134"/>
      <c r="H21" s="133"/>
      <c r="I21" s="134">
        <v>-765710042.73000002</v>
      </c>
      <c r="J21" s="146"/>
      <c r="K21" s="142">
        <f>SUM(C21,E21,G21,I21)</f>
        <v>-765710042.73000002</v>
      </c>
    </row>
    <row r="22" spans="1:14" x14ac:dyDescent="0.25">
      <c r="C22" s="4" t="s">
        <v>111</v>
      </c>
      <c r="E22" s="132"/>
      <c r="F22" s="133"/>
      <c r="G22" s="134"/>
      <c r="H22" s="133" t="s">
        <v>8</v>
      </c>
      <c r="I22" s="293">
        <v>281580086.07999998</v>
      </c>
      <c r="J22" s="146"/>
      <c r="K22" s="293">
        <f>SUM(C22,E22,G22,I22)</f>
        <v>281580086.07999998</v>
      </c>
    </row>
    <row r="23" spans="1:14" ht="15.75" thickBot="1" x14ac:dyDescent="0.3">
      <c r="B23" s="147"/>
      <c r="C23" s="125" t="s">
        <v>557</v>
      </c>
      <c r="E23" s="291">
        <f>+E20</f>
        <v>1014524280</v>
      </c>
      <c r="F23" s="148"/>
      <c r="G23" s="132"/>
      <c r="H23" s="148"/>
      <c r="I23" s="291">
        <f>SUM(I20:I22)</f>
        <v>2464049534.8499999</v>
      </c>
      <c r="J23" s="146"/>
      <c r="K23" s="294">
        <f>+K20+K21+K22</f>
        <v>3478573814.8499999</v>
      </c>
      <c r="M23" s="141"/>
    </row>
    <row r="24" spans="1:14" ht="15.75" thickTop="1" x14ac:dyDescent="0.25">
      <c r="I24" s="118" t="s">
        <v>114</v>
      </c>
      <c r="K24" s="143"/>
    </row>
    <row r="25" spans="1:14" x14ac:dyDescent="0.25">
      <c r="C25" s="421" t="str">
        <f>+'[1]ESF - Situación Financiera'!A39</f>
        <v>Las notas de la 07a la  23 son parte integral de estos Estados Financieros.</v>
      </c>
      <c r="D25" s="421"/>
      <c r="E25" s="421"/>
      <c r="F25" s="421"/>
      <c r="G25" s="421"/>
      <c r="H25" s="421"/>
      <c r="I25" s="141"/>
      <c r="K25" s="149"/>
    </row>
    <row r="26" spans="1:14" x14ac:dyDescent="0.25">
      <c r="C26" s="147"/>
      <c r="D26" s="147"/>
      <c r="G26" s="147"/>
      <c r="I26" s="118"/>
      <c r="J26" s="147"/>
      <c r="K26" s="143"/>
    </row>
    <row r="27" spans="1:14" ht="74.25" customHeight="1" x14ac:dyDescent="0.25">
      <c r="C27" s="422" t="s">
        <v>556</v>
      </c>
      <c r="D27" s="422"/>
      <c r="E27" s="422"/>
      <c r="F27" s="422"/>
      <c r="G27" s="422"/>
      <c r="H27" s="422"/>
      <c r="I27" s="422"/>
      <c r="J27" s="422"/>
      <c r="K27" s="422"/>
      <c r="M27" s="141"/>
    </row>
    <row r="28" spans="1:14" x14ac:dyDescent="0.25">
      <c r="C28" s="80"/>
      <c r="D28" s="80"/>
      <c r="E28" s="80"/>
      <c r="F28" s="80"/>
      <c r="G28" s="80"/>
      <c r="H28" s="80"/>
      <c r="I28" s="80"/>
      <c r="J28" s="80"/>
      <c r="K28" s="80"/>
      <c r="M28" s="141"/>
      <c r="N28" s="121" t="s">
        <v>115</v>
      </c>
    </row>
    <row r="29" spans="1:14" ht="40.5" customHeight="1" x14ac:dyDescent="0.25">
      <c r="C29" s="363" t="s">
        <v>27</v>
      </c>
      <c r="D29" s="363"/>
      <c r="E29" s="363"/>
      <c r="F29" s="363"/>
      <c r="G29" s="363"/>
      <c r="H29" s="363"/>
      <c r="I29" s="363"/>
      <c r="J29" s="363"/>
      <c r="K29" s="363"/>
    </row>
    <row r="30" spans="1:14" ht="16.5" x14ac:dyDescent="0.25">
      <c r="C30" s="50"/>
      <c r="D30" s="50"/>
      <c r="E30" s="50"/>
      <c r="F30" s="50"/>
      <c r="G30" s="50"/>
      <c r="H30" s="50"/>
      <c r="I30" s="50"/>
      <c r="J30" s="50"/>
      <c r="K30" s="50"/>
    </row>
    <row r="31" spans="1:14" ht="17.25" x14ac:dyDescent="0.3">
      <c r="C31" s="29"/>
      <c r="D31" s="30"/>
      <c r="E31" s="31"/>
      <c r="F31" s="31"/>
      <c r="G31" s="11"/>
      <c r="I31" s="118"/>
      <c r="M31" s="150"/>
    </row>
    <row r="32" spans="1:14" ht="17.25" x14ac:dyDescent="0.3">
      <c r="C32" s="29"/>
      <c r="D32" s="30"/>
      <c r="E32" s="31"/>
      <c r="F32" s="31"/>
      <c r="G32" s="11"/>
    </row>
    <row r="33" spans="3:11" ht="34.5" customHeight="1" x14ac:dyDescent="0.25">
      <c r="C33" s="363" t="s">
        <v>28</v>
      </c>
      <c r="D33" s="363"/>
      <c r="E33" s="363"/>
      <c r="F33" s="363"/>
      <c r="G33" s="363"/>
      <c r="H33" s="363"/>
      <c r="I33" s="363"/>
      <c r="J33" s="363"/>
      <c r="K33" s="363"/>
    </row>
    <row r="34" spans="3:11" ht="16.5" x14ac:dyDescent="0.25">
      <c r="C34" s="50"/>
      <c r="D34" s="50"/>
      <c r="E34" s="50"/>
      <c r="F34" s="50"/>
      <c r="G34" s="50"/>
      <c r="H34" s="50"/>
      <c r="I34" s="50"/>
      <c r="J34" s="50"/>
      <c r="K34" s="50"/>
    </row>
    <row r="35" spans="3:11" ht="17.25" x14ac:dyDescent="0.3">
      <c r="C35" s="29"/>
      <c r="D35" s="33"/>
      <c r="E35" s="37"/>
      <c r="F35" s="38"/>
      <c r="G35" s="11"/>
    </row>
    <row r="36" spans="3:11" ht="40.5" customHeight="1" x14ac:dyDescent="0.25">
      <c r="C36" s="368" t="s">
        <v>104</v>
      </c>
      <c r="D36" s="368"/>
      <c r="E36" s="361" t="s">
        <v>116</v>
      </c>
      <c r="F36" s="361"/>
      <c r="G36" s="361"/>
      <c r="H36" s="361"/>
      <c r="I36" s="361"/>
      <c r="J36" s="361"/>
      <c r="K36" s="361"/>
    </row>
    <row r="37" spans="3:11" ht="18.75" x14ac:dyDescent="0.25">
      <c r="C37" s="5"/>
      <c r="D37" s="5"/>
      <c r="E37" s="5"/>
      <c r="F37" s="5"/>
      <c r="G37" s="5"/>
    </row>
  </sheetData>
  <mergeCells count="12">
    <mergeCell ref="C9:G9"/>
    <mergeCell ref="C3:K3"/>
    <mergeCell ref="C4:K4"/>
    <mergeCell ref="C36:D36"/>
    <mergeCell ref="E36:K36"/>
    <mergeCell ref="B10:K10"/>
    <mergeCell ref="B11:K11"/>
    <mergeCell ref="B12:K12"/>
    <mergeCell ref="C25:H25"/>
    <mergeCell ref="C29:K29"/>
    <mergeCell ref="C33:K33"/>
    <mergeCell ref="C27:K27"/>
  </mergeCells>
  <pageMargins left="0.70866141732283472" right="0.70866141732283472" top="0.55118110236220474" bottom="0.74803149606299213" header="0.31496062992125984" footer="0.31496062992125984"/>
  <pageSetup scale="97" orientation="portrait" r:id="rId1"/>
  <colBreaks count="1" manualBreakCount="1">
    <brk id="1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C49E9-E9C6-4488-A6A5-21201A99E493}">
  <sheetPr>
    <tabColor theme="9" tint="0.79998168889431442"/>
  </sheetPr>
  <dimension ref="A5:J48"/>
  <sheetViews>
    <sheetView showGridLines="0" zoomScaleNormal="100" workbookViewId="0">
      <selection activeCell="G25" sqref="G25"/>
    </sheetView>
  </sheetViews>
  <sheetFormatPr baseColWidth="10" defaultColWidth="10.85546875" defaultRowHeight="17.25" x14ac:dyDescent="0.3"/>
  <cols>
    <col min="1" max="1" width="2.140625" style="265" customWidth="1"/>
    <col min="2" max="2" width="10.28515625" style="296" customWidth="1"/>
    <col min="3" max="3" width="38.42578125" style="295" bestFit="1" customWidth="1"/>
    <col min="4" max="4" width="21" style="265" customWidth="1"/>
    <col min="5" max="5" width="24.140625" style="265" customWidth="1"/>
    <col min="6" max="6" width="17" style="265" customWidth="1"/>
    <col min="7" max="7" width="18.42578125" style="265" bestFit="1" customWidth="1"/>
    <col min="8" max="8" width="13.42578125" style="265" bestFit="1" customWidth="1"/>
    <col min="9" max="9" width="14.7109375" style="265" bestFit="1" customWidth="1"/>
    <col min="10" max="16384" width="10.85546875" style="265"/>
  </cols>
  <sheetData>
    <row r="5" spans="2:7" ht="15.75" x14ac:dyDescent="0.25">
      <c r="B5" s="357" t="s">
        <v>36</v>
      </c>
      <c r="C5" s="357"/>
      <c r="D5" s="357"/>
      <c r="E5" s="357"/>
      <c r="F5" s="357"/>
      <c r="G5" s="357"/>
    </row>
    <row r="6" spans="2:7" ht="15" x14ac:dyDescent="0.25">
      <c r="B6" s="358" t="s">
        <v>37</v>
      </c>
      <c r="C6" s="358"/>
      <c r="D6" s="358"/>
      <c r="E6" s="358"/>
      <c r="F6" s="358"/>
      <c r="G6" s="358"/>
    </row>
    <row r="7" spans="2:7" ht="15" x14ac:dyDescent="0.25">
      <c r="B7" s="358" t="s">
        <v>38</v>
      </c>
      <c r="C7" s="358"/>
      <c r="D7" s="358"/>
      <c r="E7" s="358"/>
      <c r="F7" s="358"/>
      <c r="G7" s="358"/>
    </row>
    <row r="8" spans="2:7" s="298" customFormat="1" ht="16.5" x14ac:dyDescent="0.3">
      <c r="B8" s="58"/>
      <c r="C8" s="58"/>
      <c r="D8" s="58"/>
      <c r="E8" s="58"/>
      <c r="F8" s="58"/>
      <c r="G8" s="1"/>
    </row>
    <row r="9" spans="2:7" s="298" customFormat="1" ht="16.5" x14ac:dyDescent="0.3">
      <c r="B9" s="58"/>
      <c r="C9" s="58"/>
      <c r="D9" s="58"/>
      <c r="E9" s="58"/>
      <c r="F9" s="58"/>
      <c r="G9" s="1"/>
    </row>
    <row r="10" spans="2:7" s="298" customFormat="1" ht="16.5" x14ac:dyDescent="0.3">
      <c r="B10" s="58"/>
      <c r="C10" s="58"/>
      <c r="D10" s="58"/>
      <c r="E10" s="58"/>
      <c r="F10" s="58"/>
      <c r="G10" s="1"/>
    </row>
    <row r="11" spans="2:7" s="298" customFormat="1" ht="16.5" x14ac:dyDescent="0.3">
      <c r="B11" s="1"/>
      <c r="C11" s="1"/>
      <c r="D11" s="1"/>
      <c r="E11" s="48"/>
      <c r="F11" s="1"/>
      <c r="G11" s="1"/>
    </row>
    <row r="12" spans="2:7" s="298" customFormat="1" ht="16.5" x14ac:dyDescent="0.3">
      <c r="B12" s="359" t="s">
        <v>39</v>
      </c>
      <c r="C12" s="359"/>
      <c r="D12" s="359"/>
      <c r="E12" s="359"/>
      <c r="F12" s="359"/>
      <c r="G12" s="1"/>
    </row>
    <row r="13" spans="2:7" s="298" customFormat="1" ht="18.75" x14ac:dyDescent="0.3">
      <c r="B13" s="437" t="s">
        <v>505</v>
      </c>
      <c r="C13" s="437"/>
      <c r="D13" s="437"/>
      <c r="E13" s="437"/>
      <c r="F13" s="437"/>
      <c r="G13" s="437"/>
    </row>
    <row r="14" spans="2:7" s="298" customFormat="1" ht="18.75" x14ac:dyDescent="0.3">
      <c r="B14" s="437" t="s">
        <v>506</v>
      </c>
      <c r="C14" s="437"/>
      <c r="D14" s="437"/>
      <c r="E14" s="437"/>
      <c r="F14" s="437"/>
      <c r="G14" s="437"/>
    </row>
    <row r="15" spans="2:7" s="298" customFormat="1" ht="18.75" x14ac:dyDescent="0.3">
      <c r="B15" s="428"/>
      <c r="C15" s="428"/>
      <c r="D15" s="428"/>
      <c r="E15" s="428"/>
      <c r="F15" s="428"/>
      <c r="G15" s="428"/>
    </row>
    <row r="16" spans="2:7" s="298" customFormat="1" ht="12.95" customHeight="1" thickBot="1" x14ac:dyDescent="0.35">
      <c r="B16" s="354"/>
      <c r="C16" s="353"/>
      <c r="D16" s="353"/>
      <c r="E16" s="353"/>
      <c r="F16" s="353"/>
      <c r="G16" s="353"/>
    </row>
    <row r="17" spans="2:9" s="349" customFormat="1" ht="52.5" customHeight="1" thickBot="1" x14ac:dyDescent="0.3">
      <c r="B17" s="429" t="s">
        <v>507</v>
      </c>
      <c r="C17" s="430"/>
      <c r="D17" s="351" t="s">
        <v>508</v>
      </c>
      <c r="E17" s="352" t="s">
        <v>509</v>
      </c>
      <c r="F17" s="351" t="s">
        <v>562</v>
      </c>
      <c r="G17" s="350" t="s">
        <v>510</v>
      </c>
    </row>
    <row r="18" spans="2:9" s="344" customFormat="1" ht="28.5" customHeight="1" thickBot="1" x14ac:dyDescent="0.3">
      <c r="B18" s="348">
        <v>1.1000000000000001</v>
      </c>
      <c r="C18" s="347" t="s">
        <v>511</v>
      </c>
      <c r="D18" s="346">
        <f>+D19+D20+D21+D22</f>
        <v>1052748958.8</v>
      </c>
      <c r="E18" s="346">
        <f>+E19+E20+E21+E22</f>
        <v>436836619.82000005</v>
      </c>
      <c r="F18" s="329">
        <f>+E18/D18</f>
        <v>0.41494851756295092</v>
      </c>
      <c r="G18" s="345">
        <f>+G20+G19+G22+G21</f>
        <v>615912338.98000002</v>
      </c>
    </row>
    <row r="19" spans="2:9" s="334" customFormat="1" ht="35.25" thickBot="1" x14ac:dyDescent="0.3">
      <c r="B19" s="341" t="s">
        <v>512</v>
      </c>
      <c r="C19" s="337" t="s">
        <v>513</v>
      </c>
      <c r="D19" s="336">
        <v>362475027</v>
      </c>
      <c r="E19" s="336">
        <v>181954664.86000001</v>
      </c>
      <c r="F19" s="335">
        <f>+E19/D19</f>
        <v>0.5019784848791804</v>
      </c>
      <c r="G19" s="343">
        <f>+D19-E19</f>
        <v>180520362.13999999</v>
      </c>
    </row>
    <row r="20" spans="2:9" s="334" customFormat="1" ht="20.100000000000001" customHeight="1" thickBot="1" x14ac:dyDescent="0.3">
      <c r="B20" s="341" t="s">
        <v>514</v>
      </c>
      <c r="C20" s="337" t="s">
        <v>515</v>
      </c>
      <c r="D20" s="336">
        <v>300000000</v>
      </c>
      <c r="E20" s="336">
        <v>149671954.96000001</v>
      </c>
      <c r="F20" s="342">
        <f>+E20/D20</f>
        <v>0.49890651653333334</v>
      </c>
      <c r="G20" s="324">
        <f t="shared" ref="G20" si="0">+D20-E20</f>
        <v>150328045.03999999</v>
      </c>
    </row>
    <row r="21" spans="2:9" s="339" customFormat="1" ht="20.100000000000001" customHeight="1" thickBot="1" x14ac:dyDescent="0.35">
      <c r="B21" s="341" t="s">
        <v>516</v>
      </c>
      <c r="C21" s="337" t="s">
        <v>517</v>
      </c>
      <c r="D21" s="336">
        <v>150300000</v>
      </c>
      <c r="E21" s="336">
        <v>105210000</v>
      </c>
      <c r="F21" s="340">
        <f>+E21/D21</f>
        <v>0.7</v>
      </c>
      <c r="G21" s="324">
        <f>+D21-E21</f>
        <v>45090000</v>
      </c>
    </row>
    <row r="22" spans="2:9" s="334" customFormat="1" ht="30" customHeight="1" thickBot="1" x14ac:dyDescent="0.3">
      <c r="B22" s="338" t="s">
        <v>518</v>
      </c>
      <c r="C22" s="337" t="s">
        <v>519</v>
      </c>
      <c r="D22" s="336">
        <v>239973931.80000001</v>
      </c>
      <c r="E22" s="336">
        <v>0</v>
      </c>
      <c r="F22" s="335"/>
      <c r="G22" s="324">
        <f>+D22-E22</f>
        <v>239973931.80000001</v>
      </c>
    </row>
    <row r="23" spans="2:9" s="333" customFormat="1" ht="21" customHeight="1" x14ac:dyDescent="0.25">
      <c r="B23" s="431" t="s">
        <v>507</v>
      </c>
      <c r="C23" s="432"/>
      <c r="D23" s="435" t="s">
        <v>520</v>
      </c>
      <c r="E23" s="435" t="s">
        <v>521</v>
      </c>
      <c r="F23" s="435" t="s">
        <v>561</v>
      </c>
      <c r="G23" s="435" t="s">
        <v>510</v>
      </c>
    </row>
    <row r="24" spans="2:9" s="333" customFormat="1" ht="30" customHeight="1" thickBot="1" x14ac:dyDescent="0.3">
      <c r="B24" s="433"/>
      <c r="C24" s="434"/>
      <c r="D24" s="436"/>
      <c r="E24" s="436"/>
      <c r="F24" s="436"/>
      <c r="G24" s="436"/>
    </row>
    <row r="25" spans="2:9" s="327" customFormat="1" ht="26.45" customHeight="1" thickBot="1" x14ac:dyDescent="0.3">
      <c r="B25" s="332">
        <v>2.1</v>
      </c>
      <c r="C25" s="331" t="s">
        <v>522</v>
      </c>
      <c r="D25" s="330">
        <f>+D26+D27+D28+D29+D30+D31</f>
        <v>1052748958.84</v>
      </c>
      <c r="E25" s="330">
        <f>+E26+E27+E28+E29+E30+E31</f>
        <v>362235642.78000003</v>
      </c>
      <c r="F25" s="329">
        <f>+E25/D25</f>
        <v>0.34408549135886984</v>
      </c>
      <c r="G25" s="328">
        <f>+G26+G27+G28+G29+G30+G31+G33</f>
        <v>615912339.01999998</v>
      </c>
    </row>
    <row r="26" spans="2:9" s="298" customFormat="1" ht="20.100000000000001" customHeight="1" thickBot="1" x14ac:dyDescent="0.35">
      <c r="B26" s="326">
        <v>2.1</v>
      </c>
      <c r="C26" s="325" t="s">
        <v>523</v>
      </c>
      <c r="D26" s="323">
        <v>264393356.78999999</v>
      </c>
      <c r="E26" s="323">
        <v>104922896.27</v>
      </c>
      <c r="F26" s="309">
        <f t="shared" ref="F26:F31" si="1">+E26/D26</f>
        <v>0.39684392052761452</v>
      </c>
      <c r="G26" s="324">
        <f>+D26-E26</f>
        <v>159470460.51999998</v>
      </c>
    </row>
    <row r="27" spans="2:9" s="298" customFormat="1" ht="20.100000000000001" customHeight="1" thickBot="1" x14ac:dyDescent="0.35">
      <c r="B27" s="321">
        <v>2.2000000000000002</v>
      </c>
      <c r="C27" s="320" t="s">
        <v>524</v>
      </c>
      <c r="D27" s="323">
        <v>397132794.95999998</v>
      </c>
      <c r="E27" s="276">
        <v>163615928.41</v>
      </c>
      <c r="F27" s="309">
        <f t="shared" si="1"/>
        <v>0.41199299198264328</v>
      </c>
      <c r="G27" s="318">
        <f t="shared" ref="G27:G31" si="2">+D27-E27</f>
        <v>233516866.54999998</v>
      </c>
    </row>
    <row r="28" spans="2:9" s="298" customFormat="1" ht="20.100000000000001" customHeight="1" thickBot="1" x14ac:dyDescent="0.35">
      <c r="B28" s="321">
        <v>2.2999999999999998</v>
      </c>
      <c r="C28" s="320" t="s">
        <v>525</v>
      </c>
      <c r="D28" s="323">
        <v>46336749.869999997</v>
      </c>
      <c r="E28" s="323">
        <v>14871216.6</v>
      </c>
      <c r="F28" s="309">
        <f t="shared" si="1"/>
        <v>0.32093784397312974</v>
      </c>
      <c r="G28" s="322">
        <f t="shared" si="2"/>
        <v>31465533.269999996</v>
      </c>
    </row>
    <row r="29" spans="2:9" s="298" customFormat="1" ht="20.100000000000001" customHeight="1" thickBot="1" x14ac:dyDescent="0.35">
      <c r="B29" s="321">
        <v>2.4</v>
      </c>
      <c r="C29" s="320" t="s">
        <v>526</v>
      </c>
      <c r="D29" s="311">
        <v>210000</v>
      </c>
      <c r="E29" s="319">
        <v>0</v>
      </c>
      <c r="F29" s="309">
        <f t="shared" si="1"/>
        <v>0</v>
      </c>
      <c r="G29" s="318">
        <f t="shared" si="2"/>
        <v>210000</v>
      </c>
      <c r="I29" s="317"/>
    </row>
    <row r="30" spans="2:9" s="298" customFormat="1" ht="35.25" thickBot="1" x14ac:dyDescent="0.35">
      <c r="B30" s="316">
        <v>2.6</v>
      </c>
      <c r="C30" s="315" t="s">
        <v>527</v>
      </c>
      <c r="D30" s="310">
        <v>47259537.850000001</v>
      </c>
      <c r="E30" s="297">
        <v>20087074.379999999</v>
      </c>
      <c r="F30" s="309">
        <f t="shared" si="1"/>
        <v>0.4250374695528259</v>
      </c>
      <c r="G30" s="314">
        <f t="shared" si="2"/>
        <v>27172463.470000003</v>
      </c>
      <c r="H30" s="297"/>
    </row>
    <row r="31" spans="2:9" s="304" customFormat="1" ht="20.100000000000001" customHeight="1" thickBot="1" x14ac:dyDescent="0.3">
      <c r="B31" s="313">
        <v>2.7</v>
      </c>
      <c r="C31" s="312" t="s">
        <v>528</v>
      </c>
      <c r="D31" s="311">
        <v>297416519.37</v>
      </c>
      <c r="E31" s="310">
        <v>58738527.119999997</v>
      </c>
      <c r="F31" s="309">
        <f t="shared" si="1"/>
        <v>0.19749584604252104</v>
      </c>
      <c r="G31" s="308">
        <f t="shared" si="2"/>
        <v>238677992.25</v>
      </c>
    </row>
    <row r="32" spans="2:9" s="304" customFormat="1" ht="31.5" customHeight="1" thickBot="1" x14ac:dyDescent="0.3">
      <c r="B32" s="307"/>
      <c r="C32" s="424" t="s">
        <v>529</v>
      </c>
      <c r="D32" s="425"/>
      <c r="E32" s="425"/>
      <c r="F32" s="306"/>
      <c r="G32" s="305"/>
    </row>
    <row r="33" spans="1:10" s="299" customFormat="1" ht="29.1" customHeight="1" thickBot="1" x14ac:dyDescent="0.3">
      <c r="B33" s="303"/>
      <c r="C33" s="426" t="s">
        <v>530</v>
      </c>
      <c r="D33" s="427"/>
      <c r="E33" s="302">
        <f>+E18-E25</f>
        <v>74600977.040000021</v>
      </c>
      <c r="F33" s="301"/>
      <c r="G33" s="300">
        <f>+D33-E33</f>
        <v>-74600977.040000021</v>
      </c>
    </row>
    <row r="34" spans="1:10" ht="16.5" customHeight="1" x14ac:dyDescent="0.3"/>
    <row r="35" spans="1:10" ht="39.75" customHeight="1" x14ac:dyDescent="0.25">
      <c r="A35" s="423" t="s">
        <v>564</v>
      </c>
      <c r="B35" s="423"/>
      <c r="C35" s="423"/>
      <c r="D35" s="423"/>
      <c r="E35" s="423"/>
      <c r="F35" s="423"/>
      <c r="G35" s="423"/>
    </row>
    <row r="38" spans="1:10" ht="16.5" customHeight="1" x14ac:dyDescent="0.3"/>
    <row r="40" spans="1:10" ht="33.75" customHeight="1" x14ac:dyDescent="0.25">
      <c r="A40" s="363" t="s">
        <v>27</v>
      </c>
      <c r="B40" s="363"/>
      <c r="C40" s="363"/>
      <c r="D40" s="363"/>
      <c r="E40" s="363"/>
      <c r="F40" s="363"/>
      <c r="G40" s="363"/>
      <c r="H40" s="117"/>
      <c r="I40" s="117"/>
    </row>
    <row r="41" spans="1:10" ht="16.5" x14ac:dyDescent="0.25">
      <c r="A41" s="50"/>
      <c r="B41" s="50"/>
      <c r="C41" s="50"/>
      <c r="D41" s="50"/>
      <c r="E41" s="50"/>
      <c r="F41" s="50"/>
      <c r="G41" s="50"/>
      <c r="H41" s="50"/>
      <c r="I41" s="50"/>
    </row>
    <row r="42" spans="1:10" x14ac:dyDescent="0.3">
      <c r="A42" s="29"/>
      <c r="B42" s="30"/>
      <c r="C42" s="31"/>
      <c r="D42" s="31"/>
      <c r="E42" s="11"/>
      <c r="F42" s="99"/>
      <c r="G42" s="118"/>
      <c r="H42" s="4"/>
      <c r="I42" s="4"/>
    </row>
    <row r="43" spans="1:10" x14ac:dyDescent="0.3">
      <c r="A43" s="29"/>
      <c r="B43" s="30"/>
      <c r="C43" s="31"/>
      <c r="D43" s="31"/>
      <c r="E43" s="11"/>
      <c r="F43" s="99"/>
      <c r="G43" s="4"/>
      <c r="H43" s="4"/>
      <c r="I43" s="4"/>
    </row>
    <row r="44" spans="1:10" ht="36.75" customHeight="1" x14ac:dyDescent="0.25">
      <c r="A44" s="363" t="s">
        <v>28</v>
      </c>
      <c r="B44" s="363"/>
      <c r="C44" s="363"/>
      <c r="D44" s="363"/>
      <c r="E44" s="363"/>
      <c r="F44" s="363"/>
      <c r="G44" s="363"/>
      <c r="H44" s="117"/>
      <c r="I44" s="117"/>
    </row>
    <row r="45" spans="1:10" ht="16.5" x14ac:dyDescent="0.25">
      <c r="A45" s="50"/>
      <c r="B45" s="50"/>
      <c r="C45" s="50"/>
      <c r="D45" s="50"/>
      <c r="E45" s="50"/>
      <c r="F45" s="50"/>
      <c r="G45" s="50"/>
      <c r="H45" s="50"/>
      <c r="I45" s="50"/>
    </row>
    <row r="46" spans="1:10" x14ac:dyDescent="0.3">
      <c r="A46" s="29"/>
      <c r="B46" s="33"/>
      <c r="C46" s="37"/>
      <c r="D46" s="38"/>
      <c r="E46" s="11"/>
      <c r="F46" s="99"/>
      <c r="G46" s="4"/>
      <c r="H46" s="4"/>
      <c r="I46" s="4"/>
    </row>
    <row r="48" spans="1:10" ht="39" customHeight="1" x14ac:dyDescent="0.25">
      <c r="B48" s="368" t="s">
        <v>104</v>
      </c>
      <c r="C48" s="368"/>
      <c r="D48" s="361" t="s">
        <v>116</v>
      </c>
      <c r="E48" s="361"/>
      <c r="F48" s="361"/>
      <c r="G48" s="119"/>
      <c r="H48" s="119"/>
      <c r="I48" s="119"/>
      <c r="J48" s="119"/>
    </row>
  </sheetData>
  <mergeCells count="20">
    <mergeCell ref="F23:F24"/>
    <mergeCell ref="G23:G24"/>
    <mergeCell ref="B13:G13"/>
    <mergeCell ref="B14:G14"/>
    <mergeCell ref="B5:G5"/>
    <mergeCell ref="B6:G6"/>
    <mergeCell ref="B7:G7"/>
    <mergeCell ref="B12:F12"/>
    <mergeCell ref="B48:C48"/>
    <mergeCell ref="A35:G35"/>
    <mergeCell ref="A40:G40"/>
    <mergeCell ref="A44:G44"/>
    <mergeCell ref="D48:F48"/>
    <mergeCell ref="C32:E32"/>
    <mergeCell ref="C33:D33"/>
    <mergeCell ref="B15:G15"/>
    <mergeCell ref="B17:C17"/>
    <mergeCell ref="B23:C24"/>
    <mergeCell ref="D23:D24"/>
    <mergeCell ref="E23:E24"/>
  </mergeCells>
  <printOptions horizontalCentered="1"/>
  <pageMargins left="3.937007874015748E-2" right="3.937007874015748E-2" top="0.39370078740157483" bottom="0" header="0.31496062992125984" footer="0.19685039370078741"/>
  <pageSetup scale="70" fitToHeight="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M508"/>
  <sheetViews>
    <sheetView tabSelected="1" view="pageBreakPreview" zoomScale="60" zoomScaleNormal="80" workbookViewId="0">
      <selection activeCell="H24" sqref="H24"/>
    </sheetView>
  </sheetViews>
  <sheetFormatPr baseColWidth="10" defaultRowHeight="15.75" x14ac:dyDescent="0.25"/>
  <cols>
    <col min="1" max="1" width="21.5703125" style="152" customWidth="1"/>
    <col min="2" max="2" width="14.85546875" style="152" customWidth="1"/>
    <col min="3" max="3" width="14.28515625" style="152" customWidth="1"/>
    <col min="4" max="4" width="15.85546875" style="152" customWidth="1"/>
    <col min="5" max="5" width="17.28515625" style="152" customWidth="1"/>
    <col min="6" max="6" width="18.28515625" style="152" customWidth="1"/>
    <col min="7" max="7" width="26.5703125" style="151" customWidth="1"/>
    <col min="8" max="8" width="15.5703125" style="152" customWidth="1"/>
    <col min="9" max="9" width="22.42578125" style="152" customWidth="1"/>
    <col min="10" max="10" width="23.7109375" customWidth="1"/>
  </cols>
  <sheetData>
    <row r="2" spans="1:9" x14ac:dyDescent="0.25">
      <c r="A2" s="357" t="s">
        <v>36</v>
      </c>
      <c r="B2" s="357"/>
      <c r="C2" s="357"/>
      <c r="D2" s="357"/>
      <c r="E2" s="357"/>
      <c r="F2" s="357"/>
      <c r="G2" s="357"/>
      <c r="H2" s="357"/>
      <c r="I2" s="357"/>
    </row>
    <row r="3" spans="1:9" ht="15.75" customHeight="1" x14ac:dyDescent="0.25">
      <c r="A3" s="358" t="s">
        <v>37</v>
      </c>
      <c r="B3" s="358"/>
      <c r="C3" s="358"/>
      <c r="D3" s="358"/>
      <c r="E3" s="358"/>
      <c r="F3" s="358"/>
      <c r="G3" s="358"/>
      <c r="H3" s="358"/>
      <c r="I3" s="358"/>
    </row>
    <row r="4" spans="1:9" ht="15.75" customHeight="1" x14ac:dyDescent="0.25">
      <c r="A4" s="358" t="s">
        <v>38</v>
      </c>
      <c r="B4" s="358"/>
      <c r="C4" s="358"/>
      <c r="D4" s="358"/>
      <c r="E4" s="358"/>
      <c r="F4" s="358"/>
      <c r="G4" s="358"/>
      <c r="H4" s="358"/>
      <c r="I4" s="358"/>
    </row>
    <row r="5" spans="1:9" x14ac:dyDescent="0.25">
      <c r="A5" s="58"/>
      <c r="B5" s="58"/>
      <c r="C5" s="58"/>
      <c r="D5" s="58"/>
      <c r="E5" s="58"/>
      <c r="F5" s="1"/>
    </row>
    <row r="6" spans="1:9" x14ac:dyDescent="0.25">
      <c r="A6" s="58"/>
      <c r="B6" s="58"/>
      <c r="C6" s="58"/>
      <c r="D6" s="58"/>
      <c r="E6" s="58"/>
      <c r="F6" s="1"/>
    </row>
    <row r="7" spans="1:9" x14ac:dyDescent="0.25">
      <c r="A7" s="58"/>
      <c r="B7" s="58"/>
      <c r="C7" s="58"/>
      <c r="D7" s="58"/>
      <c r="E7" s="58"/>
      <c r="F7" s="1"/>
    </row>
    <row r="8" spans="1:9" x14ac:dyDescent="0.25">
      <c r="A8" s="1"/>
      <c r="B8" s="1"/>
      <c r="C8" s="1"/>
      <c r="D8" s="48"/>
      <c r="E8" s="1"/>
      <c r="F8" s="1"/>
    </row>
    <row r="9" spans="1:9" x14ac:dyDescent="0.25">
      <c r="A9" s="359" t="s">
        <v>39</v>
      </c>
      <c r="B9" s="359"/>
      <c r="C9" s="359"/>
      <c r="D9" s="359"/>
      <c r="E9" s="359"/>
      <c r="F9" s="1"/>
    </row>
    <row r="10" spans="1:9" ht="20.25" x14ac:dyDescent="0.3">
      <c r="A10" s="419" t="s">
        <v>117</v>
      </c>
      <c r="B10" s="419"/>
      <c r="C10" s="419"/>
      <c r="D10" s="419"/>
      <c r="E10" s="419"/>
      <c r="F10" s="419"/>
      <c r="G10" s="419"/>
      <c r="H10" s="419"/>
      <c r="I10" s="419"/>
    </row>
    <row r="11" spans="1:9" ht="47.25" customHeight="1" x14ac:dyDescent="0.25">
      <c r="A11" s="406" t="s">
        <v>118</v>
      </c>
      <c r="B11" s="406"/>
      <c r="C11" s="406"/>
      <c r="D11" s="153"/>
      <c r="E11" s="153"/>
      <c r="F11" s="153"/>
      <c r="G11" s="154"/>
      <c r="H11" s="153"/>
      <c r="I11" s="153"/>
    </row>
    <row r="12" spans="1:9" ht="18" x14ac:dyDescent="0.25">
      <c r="A12" s="153"/>
      <c r="B12" s="153"/>
      <c r="C12" s="153"/>
      <c r="D12" s="153"/>
      <c r="E12" s="153"/>
      <c r="F12" s="153"/>
      <c r="G12" s="154"/>
      <c r="H12" s="153"/>
      <c r="I12" s="153"/>
    </row>
    <row r="13" spans="1:9" ht="78" customHeight="1" x14ac:dyDescent="0.25">
      <c r="A13" s="418" t="s">
        <v>119</v>
      </c>
      <c r="B13" s="418"/>
      <c r="C13" s="418"/>
      <c r="D13" s="418"/>
      <c r="E13" s="418"/>
      <c r="F13" s="418"/>
      <c r="G13" s="418"/>
      <c r="H13" s="418"/>
      <c r="I13" s="418"/>
    </row>
    <row r="14" spans="1:9" ht="18" x14ac:dyDescent="0.25">
      <c r="A14" s="153"/>
      <c r="B14" s="153"/>
      <c r="C14" s="153"/>
      <c r="D14" s="153"/>
      <c r="E14" s="153"/>
      <c r="F14" s="153"/>
      <c r="G14" s="154"/>
      <c r="H14" s="153"/>
      <c r="I14" s="153"/>
    </row>
    <row r="15" spans="1:9" ht="39" customHeight="1" x14ac:dyDescent="0.25">
      <c r="A15" s="408" t="s">
        <v>120</v>
      </c>
      <c r="B15" s="408"/>
      <c r="C15" s="408"/>
      <c r="D15" s="408"/>
      <c r="E15" s="408"/>
      <c r="F15" s="408"/>
      <c r="G15" s="408"/>
      <c r="H15" s="408"/>
      <c r="I15" s="408"/>
    </row>
    <row r="16" spans="1:9" ht="18" x14ac:dyDescent="0.25">
      <c r="A16" s="153"/>
      <c r="B16" s="153"/>
      <c r="C16" s="153"/>
      <c r="D16" s="153"/>
      <c r="E16" s="153"/>
      <c r="F16" s="153"/>
      <c r="G16" s="154"/>
      <c r="H16" s="153"/>
      <c r="I16" s="153"/>
    </row>
    <row r="17" spans="1:9" ht="18" x14ac:dyDescent="0.25">
      <c r="A17" s="155" t="s">
        <v>121</v>
      </c>
      <c r="B17" s="153"/>
      <c r="C17" s="153"/>
      <c r="D17" s="153"/>
      <c r="E17" s="153"/>
      <c r="F17" s="153"/>
      <c r="G17" s="154"/>
      <c r="H17" s="153"/>
      <c r="I17" s="153"/>
    </row>
    <row r="18" spans="1:9" ht="15.75" customHeight="1" x14ac:dyDescent="0.25">
      <c r="A18" s="376" t="s">
        <v>122</v>
      </c>
      <c r="B18" s="376"/>
      <c r="C18" s="376"/>
      <c r="D18" s="376"/>
      <c r="E18" s="408" t="s">
        <v>123</v>
      </c>
      <c r="F18" s="408"/>
      <c r="G18" s="408"/>
      <c r="H18" s="408"/>
      <c r="I18" s="408"/>
    </row>
    <row r="19" spans="1:9" ht="15.75" customHeight="1" x14ac:dyDescent="0.25">
      <c r="A19" s="405" t="s">
        <v>124</v>
      </c>
      <c r="B19" s="405"/>
      <c r="C19" s="405"/>
      <c r="D19" s="405"/>
      <c r="E19" s="408" t="s">
        <v>125</v>
      </c>
      <c r="F19" s="408"/>
      <c r="G19" s="408"/>
      <c r="H19" s="408"/>
      <c r="I19" s="408"/>
    </row>
    <row r="20" spans="1:9" ht="15.75" customHeight="1" x14ac:dyDescent="0.25">
      <c r="A20" s="405" t="s">
        <v>126</v>
      </c>
      <c r="B20" s="405"/>
      <c r="C20" s="405"/>
      <c r="D20" s="405"/>
      <c r="E20" s="408" t="s">
        <v>127</v>
      </c>
      <c r="F20" s="408"/>
      <c r="G20" s="408"/>
      <c r="H20" s="408"/>
      <c r="I20" s="408"/>
    </row>
    <row r="21" spans="1:9" ht="15.75" customHeight="1" x14ac:dyDescent="0.25">
      <c r="A21" s="405" t="s">
        <v>128</v>
      </c>
      <c r="B21" s="405"/>
      <c r="C21" s="405"/>
      <c r="D21" s="405"/>
      <c r="E21" s="408" t="s">
        <v>129</v>
      </c>
      <c r="F21" s="408"/>
      <c r="G21" s="408"/>
      <c r="H21" s="408"/>
      <c r="I21" s="408"/>
    </row>
    <row r="22" spans="1:9" ht="15.75" customHeight="1" x14ac:dyDescent="0.25">
      <c r="A22" s="405" t="s">
        <v>130</v>
      </c>
      <c r="B22" s="405"/>
      <c r="C22" s="405"/>
      <c r="D22" s="405"/>
      <c r="E22" s="408" t="s">
        <v>131</v>
      </c>
      <c r="F22" s="408"/>
      <c r="G22" s="408"/>
      <c r="H22" s="408"/>
      <c r="I22" s="408"/>
    </row>
    <row r="23" spans="1:9" ht="18" x14ac:dyDescent="0.25">
      <c r="A23" s="153"/>
      <c r="B23" s="153"/>
      <c r="C23" s="153"/>
      <c r="D23" s="153"/>
      <c r="E23" s="153"/>
      <c r="F23" s="153"/>
      <c r="G23" s="154"/>
      <c r="H23" s="153"/>
      <c r="I23" s="153"/>
    </row>
    <row r="24" spans="1:9" ht="75" customHeight="1" x14ac:dyDescent="0.25">
      <c r="A24" s="417" t="s">
        <v>132</v>
      </c>
      <c r="B24" s="417"/>
      <c r="C24" s="417"/>
      <c r="D24" s="153"/>
      <c r="E24" s="153"/>
      <c r="F24" s="153"/>
      <c r="G24" s="154"/>
      <c r="H24" s="153"/>
      <c r="I24" s="153"/>
    </row>
    <row r="25" spans="1:9" ht="18" x14ac:dyDescent="0.25">
      <c r="A25" s="156"/>
      <c r="B25" s="153"/>
      <c r="C25" s="153"/>
      <c r="D25" s="153"/>
      <c r="E25" s="153"/>
      <c r="F25" s="153"/>
      <c r="G25" s="154"/>
      <c r="H25" s="153"/>
      <c r="I25" s="153"/>
    </row>
    <row r="26" spans="1:9" ht="55.5" customHeight="1" x14ac:dyDescent="0.25">
      <c r="A26" s="405" t="s">
        <v>133</v>
      </c>
      <c r="B26" s="405"/>
      <c r="C26" s="405"/>
      <c r="D26" s="405"/>
      <c r="E26" s="405"/>
      <c r="F26" s="405"/>
      <c r="G26" s="405"/>
      <c r="H26" s="405"/>
      <c r="I26" s="405"/>
    </row>
    <row r="27" spans="1:9" ht="73.5" customHeight="1" x14ac:dyDescent="0.25">
      <c r="A27" s="405" t="s">
        <v>134</v>
      </c>
      <c r="B27" s="405"/>
      <c r="C27" s="405"/>
      <c r="D27" s="405"/>
      <c r="E27" s="405"/>
      <c r="F27" s="405"/>
      <c r="G27" s="405"/>
      <c r="H27" s="405"/>
      <c r="I27" s="405"/>
    </row>
    <row r="28" spans="1:9" ht="63.75" customHeight="1" x14ac:dyDescent="0.25">
      <c r="A28" s="405" t="s">
        <v>135</v>
      </c>
      <c r="B28" s="405"/>
      <c r="C28" s="405"/>
      <c r="D28" s="405"/>
      <c r="E28" s="405"/>
      <c r="F28" s="405"/>
      <c r="G28" s="405"/>
      <c r="H28" s="405"/>
      <c r="I28" s="405"/>
    </row>
    <row r="29" spans="1:9" ht="32.25" customHeight="1" x14ac:dyDescent="0.25">
      <c r="A29" s="405" t="s">
        <v>136</v>
      </c>
      <c r="B29" s="405"/>
      <c r="C29" s="405"/>
      <c r="D29" s="405"/>
      <c r="E29" s="405"/>
      <c r="F29" s="405"/>
      <c r="G29" s="405"/>
      <c r="H29" s="405"/>
      <c r="I29" s="405"/>
    </row>
    <row r="30" spans="1:9" ht="18" x14ac:dyDescent="0.25">
      <c r="A30" s="153"/>
      <c r="B30" s="153"/>
      <c r="C30" s="153"/>
      <c r="D30" s="153"/>
      <c r="E30" s="153"/>
      <c r="F30" s="153"/>
      <c r="G30" s="154"/>
      <c r="H30" s="153"/>
      <c r="I30" s="153"/>
    </row>
    <row r="31" spans="1:9" ht="18" x14ac:dyDescent="0.25">
      <c r="A31" s="406" t="s">
        <v>137</v>
      </c>
      <c r="B31" s="406"/>
      <c r="C31" s="406"/>
      <c r="D31" s="406"/>
      <c r="E31" s="406"/>
      <c r="F31" s="406"/>
      <c r="G31" s="406"/>
      <c r="H31" s="406"/>
      <c r="I31" s="406"/>
    </row>
    <row r="32" spans="1:9" ht="39" customHeight="1" x14ac:dyDescent="0.25">
      <c r="A32" s="405" t="s">
        <v>138</v>
      </c>
      <c r="B32" s="405"/>
      <c r="C32" s="405"/>
      <c r="D32" s="405"/>
      <c r="E32" s="405"/>
      <c r="F32" s="405"/>
      <c r="G32" s="405"/>
      <c r="H32" s="405"/>
      <c r="I32" s="405"/>
    </row>
    <row r="33" spans="1:9" ht="18" x14ac:dyDescent="0.25">
      <c r="A33" s="157"/>
      <c r="B33" s="153"/>
      <c r="C33" s="153"/>
      <c r="D33" s="153"/>
      <c r="E33" s="153"/>
      <c r="F33" s="153"/>
      <c r="G33" s="154"/>
      <c r="H33" s="153"/>
      <c r="I33" s="153"/>
    </row>
    <row r="34" spans="1:9" ht="18" x14ac:dyDescent="0.25">
      <c r="A34" s="406" t="s">
        <v>139</v>
      </c>
      <c r="B34" s="406"/>
      <c r="C34" s="406"/>
      <c r="D34" s="406"/>
      <c r="E34" s="406"/>
      <c r="F34" s="406"/>
      <c r="G34" s="406"/>
      <c r="H34" s="406"/>
      <c r="I34" s="406"/>
    </row>
    <row r="35" spans="1:9" ht="62.25" customHeight="1" x14ac:dyDescent="0.25">
      <c r="A35" s="405" t="s">
        <v>140</v>
      </c>
      <c r="B35" s="405"/>
      <c r="C35" s="405"/>
      <c r="D35" s="405"/>
      <c r="E35" s="405"/>
      <c r="F35" s="405"/>
      <c r="G35" s="405"/>
      <c r="H35" s="405"/>
      <c r="I35" s="405"/>
    </row>
    <row r="36" spans="1:9" ht="41.25" customHeight="1" x14ac:dyDescent="0.25">
      <c r="A36" s="405" t="s">
        <v>141</v>
      </c>
      <c r="B36" s="405"/>
      <c r="C36" s="405"/>
      <c r="D36" s="405"/>
      <c r="E36" s="405"/>
      <c r="F36" s="405"/>
      <c r="G36" s="405"/>
      <c r="H36" s="405"/>
      <c r="I36" s="405"/>
    </row>
    <row r="37" spans="1:9" ht="18" x14ac:dyDescent="0.25">
      <c r="A37" s="157"/>
      <c r="B37" s="153"/>
      <c r="C37" s="153"/>
      <c r="D37" s="153"/>
      <c r="E37" s="153"/>
      <c r="F37" s="153"/>
      <c r="G37" s="154"/>
      <c r="H37" s="153"/>
      <c r="I37" s="153"/>
    </row>
    <row r="38" spans="1:9" ht="18" x14ac:dyDescent="0.25">
      <c r="A38" s="157"/>
      <c r="B38" s="153"/>
      <c r="C38" s="153"/>
      <c r="D38" s="153"/>
      <c r="E38" s="153"/>
      <c r="F38" s="153"/>
      <c r="G38" s="154"/>
      <c r="H38" s="153"/>
      <c r="I38" s="153"/>
    </row>
    <row r="39" spans="1:9" ht="18" x14ac:dyDescent="0.25">
      <c r="A39" s="157"/>
      <c r="B39" s="153"/>
      <c r="C39" s="153"/>
      <c r="D39" s="153"/>
      <c r="E39" s="153"/>
      <c r="F39" s="153"/>
      <c r="G39" s="154"/>
      <c r="H39" s="153"/>
      <c r="I39" s="153"/>
    </row>
    <row r="40" spans="1:9" ht="18" x14ac:dyDescent="0.25">
      <c r="A40" s="157"/>
      <c r="B40" s="153"/>
      <c r="C40" s="153"/>
      <c r="D40" s="153"/>
      <c r="E40" s="153"/>
      <c r="F40" s="153"/>
      <c r="G40" s="154"/>
      <c r="H40" s="153"/>
      <c r="I40" s="153"/>
    </row>
    <row r="41" spans="1:9" ht="18" x14ac:dyDescent="0.25">
      <c r="A41" s="157"/>
      <c r="B41" s="153"/>
      <c r="C41" s="153"/>
      <c r="D41" s="153"/>
      <c r="E41" s="153"/>
      <c r="F41" s="153"/>
      <c r="G41" s="154"/>
      <c r="H41" s="153"/>
      <c r="I41" s="153"/>
    </row>
    <row r="42" spans="1:9" ht="18" x14ac:dyDescent="0.25">
      <c r="A42" s="157"/>
      <c r="B42" s="153"/>
      <c r="C42" s="153"/>
      <c r="D42" s="153"/>
      <c r="E42" s="153"/>
      <c r="F42" s="153"/>
      <c r="G42" s="154"/>
      <c r="H42" s="153"/>
      <c r="I42" s="153"/>
    </row>
    <row r="43" spans="1:9" ht="18" x14ac:dyDescent="0.25">
      <c r="A43" s="157"/>
      <c r="B43" s="153"/>
      <c r="C43" s="153"/>
      <c r="D43" s="153"/>
      <c r="E43" s="153"/>
      <c r="F43" s="153"/>
      <c r="G43" s="154"/>
      <c r="H43" s="153"/>
      <c r="I43" s="153"/>
    </row>
    <row r="44" spans="1:9" ht="18" x14ac:dyDescent="0.25">
      <c r="A44" s="157"/>
      <c r="B44" s="153"/>
      <c r="C44" s="153"/>
      <c r="D44" s="153"/>
      <c r="E44" s="153"/>
      <c r="F44" s="153"/>
      <c r="G44" s="154"/>
      <c r="H44" s="153"/>
      <c r="I44" s="153"/>
    </row>
    <row r="45" spans="1:9" ht="15.75" customHeight="1" x14ac:dyDescent="0.25">
      <c r="A45" s="406" t="s">
        <v>142</v>
      </c>
      <c r="B45" s="406"/>
      <c r="C45" s="406"/>
      <c r="D45" s="406"/>
      <c r="E45" s="406"/>
      <c r="F45" s="406"/>
      <c r="G45" s="406"/>
      <c r="H45" s="406"/>
      <c r="I45" s="406"/>
    </row>
    <row r="46" spans="1:9" ht="44.25" customHeight="1" x14ac:dyDescent="0.25">
      <c r="A46" s="405" t="s">
        <v>143</v>
      </c>
      <c r="B46" s="405"/>
      <c r="C46" s="405"/>
      <c r="D46" s="405"/>
      <c r="E46" s="405"/>
      <c r="F46" s="405"/>
      <c r="G46" s="405"/>
      <c r="H46" s="405"/>
      <c r="I46" s="405"/>
    </row>
    <row r="47" spans="1:9" ht="43.5" customHeight="1" x14ac:dyDescent="0.25">
      <c r="A47" s="405" t="s">
        <v>144</v>
      </c>
      <c r="B47" s="405"/>
      <c r="C47" s="405"/>
      <c r="D47" s="405"/>
      <c r="E47" s="405"/>
      <c r="F47" s="405"/>
      <c r="G47" s="405"/>
      <c r="H47" s="405"/>
      <c r="I47" s="405"/>
    </row>
    <row r="48" spans="1:9" ht="41.25" customHeight="1" x14ac:dyDescent="0.25">
      <c r="A48" s="405" t="s">
        <v>145</v>
      </c>
      <c r="B48" s="405"/>
      <c r="C48" s="405"/>
      <c r="D48" s="405"/>
      <c r="E48" s="405"/>
      <c r="F48" s="405"/>
      <c r="G48" s="405"/>
      <c r="H48" s="405"/>
      <c r="I48" s="405"/>
    </row>
    <row r="49" spans="1:9" ht="26.25" customHeight="1" x14ac:dyDescent="0.25">
      <c r="A49" s="405" t="s">
        <v>146</v>
      </c>
      <c r="B49" s="405"/>
      <c r="C49" s="405"/>
      <c r="D49" s="405"/>
      <c r="E49" s="405"/>
      <c r="F49" s="405"/>
      <c r="G49" s="405"/>
      <c r="H49" s="405"/>
      <c r="I49" s="405"/>
    </row>
    <row r="50" spans="1:9" ht="34.5" customHeight="1" x14ac:dyDescent="0.25">
      <c r="A50" s="405" t="s">
        <v>147</v>
      </c>
      <c r="B50" s="405"/>
      <c r="C50" s="405"/>
      <c r="D50" s="405"/>
      <c r="E50" s="405"/>
      <c r="F50" s="405"/>
      <c r="G50" s="405"/>
      <c r="H50" s="405"/>
      <c r="I50" s="405"/>
    </row>
    <row r="51" spans="1:9" ht="34.5" customHeight="1" x14ac:dyDescent="0.25">
      <c r="A51" s="405" t="s">
        <v>148</v>
      </c>
      <c r="B51" s="405"/>
      <c r="C51" s="405"/>
      <c r="D51" s="405"/>
      <c r="E51" s="405"/>
      <c r="F51" s="405"/>
      <c r="G51" s="405"/>
      <c r="H51" s="405"/>
      <c r="I51" s="405"/>
    </row>
    <row r="52" spans="1:9" ht="34.5" customHeight="1" x14ac:dyDescent="0.25">
      <c r="A52" s="405" t="s">
        <v>149</v>
      </c>
      <c r="B52" s="405"/>
      <c r="C52" s="405"/>
      <c r="D52" s="405"/>
      <c r="E52" s="405"/>
      <c r="F52" s="405"/>
      <c r="G52" s="405"/>
      <c r="H52" s="405"/>
      <c r="I52" s="405"/>
    </row>
    <row r="53" spans="1:9" ht="56.25" customHeight="1" x14ac:dyDescent="0.25">
      <c r="A53" s="405" t="s">
        <v>150</v>
      </c>
      <c r="B53" s="405"/>
      <c r="C53" s="405"/>
      <c r="D53" s="405"/>
      <c r="E53" s="405"/>
      <c r="F53" s="405"/>
      <c r="G53" s="405"/>
      <c r="H53" s="405"/>
      <c r="I53" s="405"/>
    </row>
    <row r="54" spans="1:9" ht="18" x14ac:dyDescent="0.25">
      <c r="A54" s="158"/>
      <c r="B54" s="153"/>
      <c r="C54" s="153"/>
      <c r="D54" s="153"/>
      <c r="E54" s="153"/>
      <c r="F54" s="153"/>
      <c r="G54" s="154"/>
      <c r="H54" s="153"/>
      <c r="I54" s="153"/>
    </row>
    <row r="55" spans="1:9" ht="51.75" customHeight="1" x14ac:dyDescent="0.25">
      <c r="A55" s="416" t="s">
        <v>151</v>
      </c>
      <c r="B55" s="416"/>
      <c r="C55" s="416"/>
      <c r="D55" s="416"/>
      <c r="E55" s="416"/>
      <c r="F55" s="416"/>
      <c r="G55" s="416"/>
      <c r="H55" s="416"/>
      <c r="I55" s="416"/>
    </row>
    <row r="56" spans="1:9" ht="18" x14ac:dyDescent="0.25">
      <c r="A56" s="157"/>
      <c r="B56" s="153"/>
      <c r="C56" s="153"/>
      <c r="D56" s="153"/>
      <c r="E56" s="153"/>
      <c r="F56" s="153"/>
      <c r="G56" s="154"/>
      <c r="H56" s="153"/>
      <c r="I56" s="153"/>
    </row>
    <row r="57" spans="1:9" ht="21.75" customHeight="1" x14ac:dyDescent="0.25">
      <c r="A57" s="406" t="s">
        <v>152</v>
      </c>
      <c r="B57" s="406"/>
      <c r="C57" s="406"/>
      <c r="D57" s="406"/>
      <c r="E57" s="406"/>
      <c r="F57" s="406"/>
      <c r="G57" s="406"/>
      <c r="H57" s="406"/>
      <c r="I57" s="406"/>
    </row>
    <row r="58" spans="1:9" ht="31.5" customHeight="1" x14ac:dyDescent="0.25">
      <c r="A58" s="405" t="s">
        <v>153</v>
      </c>
      <c r="B58" s="405"/>
      <c r="C58" s="405"/>
      <c r="D58" s="405"/>
      <c r="E58" s="405"/>
      <c r="F58" s="405"/>
      <c r="G58" s="405"/>
      <c r="H58" s="405"/>
      <c r="I58" s="405"/>
    </row>
    <row r="59" spans="1:9" ht="18" x14ac:dyDescent="0.25">
      <c r="A59" s="159"/>
      <c r="B59" s="153"/>
      <c r="C59" s="153"/>
      <c r="D59" s="153"/>
      <c r="E59" s="153"/>
      <c r="F59" s="153"/>
      <c r="G59" s="154"/>
      <c r="H59" s="153"/>
      <c r="I59" s="153"/>
    </row>
    <row r="60" spans="1:9" ht="25.5" customHeight="1" x14ac:dyDescent="0.25">
      <c r="A60" s="406" t="s">
        <v>154</v>
      </c>
      <c r="B60" s="406"/>
      <c r="C60" s="406"/>
      <c r="D60" s="406"/>
      <c r="E60" s="406"/>
      <c r="F60" s="406"/>
      <c r="G60" s="406"/>
      <c r="H60" s="406"/>
      <c r="I60" s="406"/>
    </row>
    <row r="61" spans="1:9" ht="36" customHeight="1" x14ac:dyDescent="0.25">
      <c r="A61" s="405" t="s">
        <v>155</v>
      </c>
      <c r="B61" s="405"/>
      <c r="C61" s="405"/>
      <c r="D61" s="405"/>
      <c r="E61" s="405"/>
      <c r="F61" s="405"/>
      <c r="G61" s="405"/>
      <c r="H61" s="405"/>
      <c r="I61" s="405"/>
    </row>
    <row r="62" spans="1:9" ht="18" x14ac:dyDescent="0.25">
      <c r="A62" s="157"/>
      <c r="B62" s="153"/>
      <c r="C62" s="153"/>
      <c r="D62" s="153"/>
      <c r="E62" s="153"/>
      <c r="F62" s="153"/>
      <c r="G62" s="154"/>
      <c r="H62" s="153"/>
      <c r="I62" s="153"/>
    </row>
    <row r="63" spans="1:9" ht="21" customHeight="1" x14ac:dyDescent="0.25">
      <c r="A63" s="406" t="s">
        <v>156</v>
      </c>
      <c r="B63" s="406"/>
      <c r="C63" s="406"/>
      <c r="D63" s="406"/>
      <c r="E63" s="406"/>
      <c r="F63" s="406"/>
      <c r="G63" s="406"/>
      <c r="H63" s="406"/>
      <c r="I63" s="406"/>
    </row>
    <row r="64" spans="1:9" ht="45" customHeight="1" x14ac:dyDescent="0.25">
      <c r="A64" s="405" t="s">
        <v>157</v>
      </c>
      <c r="B64" s="405"/>
      <c r="C64" s="405"/>
      <c r="D64" s="405"/>
      <c r="E64" s="405"/>
      <c r="F64" s="405"/>
      <c r="G64" s="405"/>
      <c r="H64" s="405"/>
      <c r="I64" s="405"/>
    </row>
    <row r="65" spans="1:9" ht="16.5" customHeight="1" x14ac:dyDescent="0.25">
      <c r="A65" s="406" t="s">
        <v>158</v>
      </c>
      <c r="B65" s="406"/>
      <c r="C65" s="406"/>
      <c r="D65" s="406"/>
      <c r="E65" s="406"/>
      <c r="F65" s="406"/>
      <c r="G65" s="406"/>
      <c r="H65" s="406"/>
      <c r="I65" s="406"/>
    </row>
    <row r="66" spans="1:9" ht="39" customHeight="1" x14ac:dyDescent="0.25">
      <c r="A66" s="405" t="s">
        <v>159</v>
      </c>
      <c r="B66" s="405"/>
      <c r="C66" s="405"/>
      <c r="D66" s="405"/>
      <c r="E66" s="405"/>
      <c r="F66" s="405"/>
      <c r="G66" s="405"/>
      <c r="H66" s="405"/>
      <c r="I66" s="405"/>
    </row>
    <row r="67" spans="1:9" ht="27.75" customHeight="1" x14ac:dyDescent="0.25">
      <c r="A67" s="405" t="s">
        <v>160</v>
      </c>
      <c r="B67" s="405"/>
      <c r="C67" s="405"/>
      <c r="D67" s="405"/>
      <c r="E67" s="405"/>
      <c r="F67" s="405"/>
      <c r="G67" s="405"/>
      <c r="H67" s="405"/>
      <c r="I67" s="405"/>
    </row>
    <row r="68" spans="1:9" ht="18" x14ac:dyDescent="0.25">
      <c r="A68" s="157"/>
      <c r="B68" s="153"/>
      <c r="C68" s="153"/>
      <c r="D68" s="153"/>
      <c r="E68" s="153"/>
      <c r="F68" s="153"/>
      <c r="G68" s="154"/>
      <c r="H68" s="153"/>
      <c r="I68" s="153"/>
    </row>
    <row r="69" spans="1:9" ht="24.75" customHeight="1" x14ac:dyDescent="0.25">
      <c r="A69" s="406" t="s">
        <v>161</v>
      </c>
      <c r="B69" s="406"/>
      <c r="C69" s="406"/>
      <c r="D69" s="406"/>
      <c r="E69" s="406"/>
      <c r="F69" s="406"/>
      <c r="G69" s="406"/>
      <c r="H69" s="406"/>
      <c r="I69" s="406"/>
    </row>
    <row r="70" spans="1:9" ht="18" x14ac:dyDescent="0.25">
      <c r="A70" s="159"/>
      <c r="B70" s="153"/>
      <c r="C70" s="153"/>
      <c r="D70" s="153"/>
      <c r="E70" s="153"/>
      <c r="F70" s="153"/>
      <c r="G70" s="154"/>
      <c r="H70" s="153"/>
      <c r="I70" s="153"/>
    </row>
    <row r="71" spans="1:9" ht="16.5" customHeight="1" x14ac:dyDescent="0.25">
      <c r="A71" s="406" t="s">
        <v>162</v>
      </c>
      <c r="B71" s="406"/>
      <c r="C71" s="406"/>
      <c r="D71" s="406"/>
      <c r="E71" s="406"/>
      <c r="F71" s="406"/>
      <c r="G71" s="406"/>
      <c r="H71" s="406"/>
      <c r="I71" s="406"/>
    </row>
    <row r="72" spans="1:9" ht="112.5" customHeight="1" x14ac:dyDescent="0.25">
      <c r="A72" s="405" t="s">
        <v>163</v>
      </c>
      <c r="B72" s="405"/>
      <c r="C72" s="405"/>
      <c r="D72" s="405"/>
      <c r="E72" s="405"/>
      <c r="F72" s="405"/>
      <c r="G72" s="405"/>
      <c r="H72" s="405"/>
      <c r="I72" s="405"/>
    </row>
    <row r="73" spans="1:9" ht="18" x14ac:dyDescent="0.25">
      <c r="A73" s="157"/>
      <c r="B73" s="153"/>
      <c r="C73" s="153"/>
      <c r="D73" s="153"/>
      <c r="E73" s="153"/>
      <c r="F73" s="153"/>
      <c r="G73" s="154"/>
      <c r="H73" s="153"/>
      <c r="I73" s="153"/>
    </row>
    <row r="74" spans="1:9" ht="18" customHeight="1" x14ac:dyDescent="0.25">
      <c r="A74" s="406" t="s">
        <v>164</v>
      </c>
      <c r="B74" s="406"/>
      <c r="C74" s="406"/>
      <c r="D74" s="406"/>
      <c r="E74" s="406"/>
      <c r="F74" s="406"/>
      <c r="G74" s="406"/>
      <c r="H74" s="406"/>
      <c r="I74" s="406"/>
    </row>
    <row r="75" spans="1:9" ht="73.5" customHeight="1" x14ac:dyDescent="0.25">
      <c r="A75" s="405" t="s">
        <v>165</v>
      </c>
      <c r="B75" s="405"/>
      <c r="C75" s="405"/>
      <c r="D75" s="405"/>
      <c r="E75" s="405"/>
      <c r="F75" s="405"/>
      <c r="G75" s="405"/>
      <c r="H75" s="405"/>
      <c r="I75" s="405"/>
    </row>
    <row r="76" spans="1:9" ht="42" customHeight="1" x14ac:dyDescent="0.25">
      <c r="A76" s="160"/>
      <c r="B76" s="160"/>
      <c r="C76" s="160"/>
      <c r="D76" s="160"/>
      <c r="E76" s="160"/>
      <c r="F76" s="160"/>
      <c r="G76" s="160"/>
      <c r="H76" s="160"/>
      <c r="I76" s="160"/>
    </row>
    <row r="77" spans="1:9" ht="18" hidden="1" x14ac:dyDescent="0.25">
      <c r="A77" s="159" t="s">
        <v>8</v>
      </c>
      <c r="B77" s="153"/>
      <c r="C77" s="153"/>
      <c r="D77" s="153"/>
      <c r="E77" s="153"/>
      <c r="F77" s="153"/>
      <c r="G77" s="154"/>
      <c r="H77" s="153"/>
      <c r="I77" s="153"/>
    </row>
    <row r="78" spans="1:9" ht="31.5" customHeight="1" x14ac:dyDescent="0.25">
      <c r="A78" s="406" t="s">
        <v>166</v>
      </c>
      <c r="B78" s="406"/>
      <c r="C78" s="406"/>
      <c r="D78" s="406"/>
      <c r="E78" s="406"/>
      <c r="F78" s="406"/>
      <c r="G78" s="406"/>
      <c r="H78" s="406"/>
      <c r="I78" s="406"/>
    </row>
    <row r="79" spans="1:9" ht="38.25" customHeight="1" x14ac:dyDescent="0.25">
      <c r="A79" s="405" t="s">
        <v>167</v>
      </c>
      <c r="B79" s="405"/>
      <c r="C79" s="405"/>
      <c r="D79" s="405"/>
      <c r="E79" s="405"/>
      <c r="F79" s="405"/>
      <c r="G79" s="405"/>
      <c r="H79" s="405"/>
      <c r="I79" s="405"/>
    </row>
    <row r="80" spans="1:9" ht="18" x14ac:dyDescent="0.25">
      <c r="A80" s="157"/>
      <c r="B80" s="153"/>
      <c r="C80" s="153"/>
      <c r="D80" s="153"/>
      <c r="E80" s="153"/>
      <c r="F80" s="153"/>
      <c r="G80" s="154"/>
      <c r="H80" s="153"/>
      <c r="I80" s="153"/>
    </row>
    <row r="81" spans="1:9" ht="60" customHeight="1" x14ac:dyDescent="0.25">
      <c r="A81" s="405" t="s">
        <v>168</v>
      </c>
      <c r="B81" s="405"/>
      <c r="C81" s="405"/>
      <c r="D81" s="405"/>
      <c r="E81" s="405"/>
      <c r="F81" s="405"/>
      <c r="G81" s="405"/>
      <c r="H81" s="405"/>
      <c r="I81" s="405"/>
    </row>
    <row r="82" spans="1:9" ht="18" x14ac:dyDescent="0.25">
      <c r="A82" s="153"/>
      <c r="B82" s="153"/>
      <c r="C82" s="153"/>
      <c r="D82" s="153"/>
      <c r="E82" s="153"/>
      <c r="F82" s="153"/>
      <c r="G82" s="154"/>
      <c r="H82" s="153"/>
      <c r="I82" s="153"/>
    </row>
    <row r="83" spans="1:9" ht="53.25" customHeight="1" x14ac:dyDescent="0.25">
      <c r="A83" s="410" t="s">
        <v>169</v>
      </c>
      <c r="B83" s="410"/>
      <c r="C83" s="410"/>
      <c r="D83" s="410"/>
      <c r="E83" s="410"/>
      <c r="F83" s="410"/>
      <c r="G83" s="410"/>
      <c r="H83" s="410"/>
      <c r="I83" s="410"/>
    </row>
    <row r="84" spans="1:9" ht="18" x14ac:dyDescent="0.25">
      <c r="A84" s="153"/>
      <c r="B84" s="153"/>
      <c r="C84" s="153"/>
      <c r="D84" s="153"/>
      <c r="E84" s="153"/>
      <c r="F84" s="153"/>
      <c r="G84" s="154"/>
      <c r="H84" s="153"/>
      <c r="I84" s="153"/>
    </row>
    <row r="85" spans="1:9" ht="18" x14ac:dyDescent="0.25">
      <c r="A85" s="410" t="s">
        <v>170</v>
      </c>
      <c r="B85" s="410"/>
      <c r="C85" s="410"/>
      <c r="D85" s="410"/>
      <c r="E85" s="410"/>
      <c r="F85" s="410"/>
      <c r="G85" s="410"/>
      <c r="H85" s="410"/>
      <c r="I85" s="410"/>
    </row>
    <row r="86" spans="1:9" ht="18" x14ac:dyDescent="0.25">
      <c r="A86" s="153"/>
      <c r="B86" s="153"/>
      <c r="C86" s="153"/>
      <c r="D86" s="153"/>
      <c r="E86" s="153"/>
      <c r="F86" s="153"/>
      <c r="G86" s="154"/>
      <c r="H86" s="153"/>
      <c r="I86" s="153"/>
    </row>
    <row r="87" spans="1:9" ht="18" x14ac:dyDescent="0.25">
      <c r="A87" s="153"/>
      <c r="B87" s="153"/>
      <c r="C87" s="153"/>
      <c r="D87" s="413" t="s">
        <v>171</v>
      </c>
      <c r="E87" s="413"/>
      <c r="F87" s="413"/>
      <c r="G87" s="154"/>
      <c r="H87" s="153"/>
      <c r="I87" s="153"/>
    </row>
    <row r="88" spans="1:9" ht="18" x14ac:dyDescent="0.25">
      <c r="A88" s="414" t="s">
        <v>172</v>
      </c>
      <c r="B88" s="414"/>
      <c r="C88" s="153"/>
      <c r="D88" s="415" t="s">
        <v>173</v>
      </c>
      <c r="E88" s="415"/>
      <c r="F88" s="415"/>
      <c r="G88" s="154"/>
      <c r="H88" s="153"/>
      <c r="I88" s="153"/>
    </row>
    <row r="89" spans="1:9" ht="18" x14ac:dyDescent="0.25">
      <c r="A89" s="411" t="s">
        <v>174</v>
      </c>
      <c r="B89" s="411"/>
      <c r="C89" s="153"/>
      <c r="D89" s="412" t="s">
        <v>175</v>
      </c>
      <c r="E89" s="412"/>
      <c r="F89" s="412"/>
      <c r="G89" s="154"/>
      <c r="H89" s="153"/>
      <c r="I89" s="153"/>
    </row>
    <row r="90" spans="1:9" ht="18" x14ac:dyDescent="0.25">
      <c r="A90" s="161"/>
      <c r="B90" s="161"/>
      <c r="C90" s="153"/>
      <c r="D90" s="162"/>
      <c r="E90" s="162"/>
      <c r="F90" s="162"/>
      <c r="G90" s="154"/>
      <c r="H90" s="153"/>
      <c r="I90" s="153"/>
    </row>
    <row r="91" spans="1:9" ht="37.5" customHeight="1" x14ac:dyDescent="0.25">
      <c r="A91" s="408" t="s">
        <v>176</v>
      </c>
      <c r="B91" s="408"/>
      <c r="C91" s="408"/>
      <c r="D91" s="408"/>
      <c r="E91" s="408"/>
      <c r="F91" s="408"/>
      <c r="G91" s="408"/>
      <c r="H91" s="408"/>
      <c r="I91" s="408"/>
    </row>
    <row r="92" spans="1:9" ht="24.75" customHeight="1" x14ac:dyDescent="0.25">
      <c r="A92" s="153"/>
      <c r="B92" s="153"/>
      <c r="C92" s="153"/>
      <c r="D92" s="153"/>
      <c r="E92" s="153"/>
      <c r="F92" s="153"/>
      <c r="G92" s="154"/>
      <c r="H92" s="153"/>
      <c r="I92" s="153"/>
    </row>
    <row r="93" spans="1:9" ht="33.75" customHeight="1" x14ac:dyDescent="0.25">
      <c r="A93" s="409" t="s">
        <v>177</v>
      </c>
      <c r="B93" s="409"/>
      <c r="C93" s="409"/>
      <c r="D93" s="153"/>
      <c r="E93" s="153"/>
      <c r="F93" s="153"/>
      <c r="G93" s="154"/>
      <c r="H93" s="153"/>
      <c r="I93" s="153"/>
    </row>
    <row r="94" spans="1:9" ht="51" customHeight="1" x14ac:dyDescent="0.25">
      <c r="A94" s="408" t="s">
        <v>178</v>
      </c>
      <c r="B94" s="408"/>
      <c r="C94" s="408"/>
      <c r="D94" s="408"/>
      <c r="E94" s="408"/>
      <c r="F94" s="408"/>
      <c r="G94" s="408"/>
      <c r="H94" s="408"/>
      <c r="I94" s="408"/>
    </row>
    <row r="95" spans="1:9" ht="39.75" customHeight="1" x14ac:dyDescent="0.25">
      <c r="A95" s="408" t="s">
        <v>179</v>
      </c>
      <c r="B95" s="408"/>
      <c r="C95" s="408"/>
      <c r="D95" s="408"/>
      <c r="E95" s="408"/>
      <c r="F95" s="408"/>
      <c r="G95" s="408"/>
      <c r="H95" s="408"/>
      <c r="I95" s="408"/>
    </row>
    <row r="96" spans="1:9" ht="9" customHeight="1" x14ac:dyDescent="0.25">
      <c r="A96" s="153"/>
      <c r="B96" s="153"/>
      <c r="C96" s="153"/>
      <c r="D96" s="153"/>
      <c r="E96" s="153"/>
      <c r="F96" s="153"/>
      <c r="G96" s="154"/>
      <c r="H96" s="153"/>
      <c r="I96" s="153"/>
    </row>
    <row r="97" spans="1:9" ht="26.25" customHeight="1" x14ac:dyDescent="0.25">
      <c r="A97" s="408" t="s">
        <v>180</v>
      </c>
      <c r="B97" s="408"/>
      <c r="C97" s="408"/>
      <c r="D97" s="408"/>
      <c r="E97" s="408"/>
      <c r="F97" s="408"/>
      <c r="G97" s="408"/>
      <c r="H97" s="408"/>
      <c r="I97" s="408"/>
    </row>
    <row r="98" spans="1:9" ht="18" x14ac:dyDescent="0.25">
      <c r="A98" s="153"/>
      <c r="B98" s="153"/>
      <c r="C98" s="153"/>
      <c r="D98" s="153"/>
      <c r="E98" s="153"/>
      <c r="F98" s="153"/>
      <c r="G98" s="154"/>
      <c r="H98" s="153"/>
      <c r="I98" s="153"/>
    </row>
    <row r="99" spans="1:9" ht="24.75" customHeight="1" x14ac:dyDescent="0.25">
      <c r="A99" s="408" t="s">
        <v>181</v>
      </c>
      <c r="B99" s="408"/>
      <c r="C99" s="408"/>
      <c r="D99" s="408"/>
      <c r="E99" s="408"/>
      <c r="F99" s="408"/>
      <c r="G99" s="408"/>
      <c r="H99" s="408"/>
      <c r="I99" s="408"/>
    </row>
    <row r="100" spans="1:9" ht="18" x14ac:dyDescent="0.25">
      <c r="A100" s="153"/>
      <c r="B100" s="153"/>
      <c r="C100" s="153"/>
      <c r="D100" s="153"/>
      <c r="E100" s="153"/>
      <c r="F100" s="153"/>
      <c r="G100" s="154"/>
      <c r="H100" s="153"/>
      <c r="I100" s="153"/>
    </row>
    <row r="101" spans="1:9" ht="39" customHeight="1" x14ac:dyDescent="0.25">
      <c r="A101" s="408" t="s">
        <v>182</v>
      </c>
      <c r="B101" s="408"/>
      <c r="C101" s="408"/>
      <c r="D101" s="408"/>
      <c r="E101" s="408"/>
      <c r="F101" s="408"/>
      <c r="G101" s="408"/>
      <c r="H101" s="408"/>
      <c r="I101" s="408"/>
    </row>
    <row r="102" spans="1:9" ht="18" x14ac:dyDescent="0.25">
      <c r="A102" s="153"/>
      <c r="B102" s="153"/>
      <c r="C102" s="153"/>
      <c r="D102" s="153"/>
      <c r="E102" s="153"/>
      <c r="F102" s="153"/>
      <c r="G102" s="154"/>
      <c r="H102" s="153"/>
      <c r="I102" s="153"/>
    </row>
    <row r="103" spans="1:9" ht="17.25" customHeight="1" x14ac:dyDescent="0.25">
      <c r="A103" s="409" t="s">
        <v>183</v>
      </c>
      <c r="B103" s="409"/>
      <c r="C103" s="409"/>
      <c r="D103" s="409"/>
      <c r="E103" s="409"/>
      <c r="F103" s="409"/>
      <c r="G103" s="409"/>
      <c r="H103" s="409"/>
      <c r="I103" s="409"/>
    </row>
    <row r="104" spans="1:9" ht="43.5" customHeight="1" x14ac:dyDescent="0.25">
      <c r="A104" s="408" t="s">
        <v>184</v>
      </c>
      <c r="B104" s="408"/>
      <c r="C104" s="408"/>
      <c r="D104" s="408"/>
      <c r="E104" s="408"/>
      <c r="F104" s="408"/>
      <c r="G104" s="408"/>
      <c r="H104" s="408"/>
      <c r="I104" s="408"/>
    </row>
    <row r="105" spans="1:9" ht="18" x14ac:dyDescent="0.25">
      <c r="A105" s="153"/>
      <c r="B105" s="153"/>
      <c r="C105" s="153"/>
      <c r="D105" s="153"/>
      <c r="E105" s="153"/>
      <c r="F105" s="153"/>
      <c r="G105" s="154"/>
      <c r="H105" s="153"/>
      <c r="I105" s="153"/>
    </row>
    <row r="106" spans="1:9" ht="18.75" thickBot="1" x14ac:dyDescent="0.3">
      <c r="A106" s="163" t="s">
        <v>185</v>
      </c>
      <c r="B106" s="153"/>
      <c r="C106" s="153"/>
      <c r="D106" s="153"/>
      <c r="E106" s="153"/>
      <c r="F106" s="153"/>
      <c r="G106" s="164">
        <v>2024</v>
      </c>
      <c r="H106" s="165"/>
      <c r="I106" s="164">
        <v>2023</v>
      </c>
    </row>
    <row r="107" spans="1:9" ht="18" x14ac:dyDescent="0.25">
      <c r="A107" s="405" t="s">
        <v>186</v>
      </c>
      <c r="B107" s="405"/>
      <c r="C107" s="405"/>
      <c r="D107" s="405"/>
      <c r="E107" s="405"/>
      <c r="F107" s="153"/>
      <c r="G107" s="166">
        <v>6412166.5300000003</v>
      </c>
      <c r="H107" s="166"/>
      <c r="I107" s="166">
        <v>7480993.54</v>
      </c>
    </row>
    <row r="108" spans="1:9" ht="18" x14ac:dyDescent="0.25">
      <c r="A108" s="405" t="s">
        <v>187</v>
      </c>
      <c r="B108" s="405"/>
      <c r="C108" s="405"/>
      <c r="D108" s="405"/>
      <c r="E108" s="405"/>
      <c r="F108" s="153"/>
      <c r="G108" s="166">
        <v>251986.68</v>
      </c>
      <c r="H108" s="166"/>
      <c r="I108" s="166">
        <v>254086.68</v>
      </c>
    </row>
    <row r="109" spans="1:9" ht="18" x14ac:dyDescent="0.25">
      <c r="A109" s="410" t="s">
        <v>188</v>
      </c>
      <c r="B109" s="410"/>
      <c r="C109" s="410"/>
      <c r="D109" s="410"/>
      <c r="E109" s="410"/>
      <c r="F109" s="153"/>
      <c r="G109" s="166">
        <v>5071381.46</v>
      </c>
      <c r="H109" s="166"/>
      <c r="I109" s="166">
        <v>4931823.0599999996</v>
      </c>
    </row>
    <row r="110" spans="1:9" ht="18" x14ac:dyDescent="0.25">
      <c r="A110" s="410" t="s">
        <v>189</v>
      </c>
      <c r="B110" s="410"/>
      <c r="C110" s="410"/>
      <c r="D110" s="410"/>
      <c r="E110" s="410"/>
      <c r="F110" s="153"/>
      <c r="G110" s="166">
        <v>589140.18999999994</v>
      </c>
      <c r="H110" s="166"/>
      <c r="I110" s="166">
        <v>1194852.3600000001</v>
      </c>
    </row>
    <row r="111" spans="1:9" ht="21" customHeight="1" x14ac:dyDescent="0.25">
      <c r="A111" s="410" t="s">
        <v>190</v>
      </c>
      <c r="B111" s="410"/>
      <c r="C111" s="410"/>
      <c r="D111" s="410"/>
      <c r="E111" s="410"/>
      <c r="F111" s="410"/>
      <c r="G111" s="167">
        <v>535987100.99000001</v>
      </c>
      <c r="H111" s="166"/>
      <c r="I111" s="167">
        <v>468095647.44999999</v>
      </c>
    </row>
    <row r="112" spans="1:9" ht="18" x14ac:dyDescent="0.25">
      <c r="A112" s="408" t="s">
        <v>191</v>
      </c>
      <c r="B112" s="408"/>
      <c r="C112" s="408"/>
      <c r="D112" s="408"/>
      <c r="E112" s="408"/>
      <c r="F112" s="153"/>
      <c r="G112" s="166">
        <v>200000</v>
      </c>
      <c r="H112" s="166"/>
      <c r="I112" s="166">
        <v>150000</v>
      </c>
    </row>
    <row r="113" spans="1:9" ht="18" x14ac:dyDescent="0.25">
      <c r="A113" s="408" t="s">
        <v>192</v>
      </c>
      <c r="B113" s="408"/>
      <c r="C113" s="408"/>
      <c r="D113" s="408"/>
      <c r="E113" s="408"/>
      <c r="F113" s="408"/>
      <c r="G113" s="166">
        <v>200000</v>
      </c>
      <c r="H113" s="166"/>
      <c r="I113" s="166">
        <v>100000</v>
      </c>
    </row>
    <row r="114" spans="1:9" ht="18" x14ac:dyDescent="0.25">
      <c r="A114" s="408" t="s">
        <v>193</v>
      </c>
      <c r="B114" s="408"/>
      <c r="C114" s="408"/>
      <c r="D114" s="408"/>
      <c r="E114" s="408"/>
      <c r="F114" s="408"/>
      <c r="G114" s="166">
        <v>15000</v>
      </c>
      <c r="H114" s="166"/>
      <c r="I114" s="179">
        <v>15000</v>
      </c>
    </row>
    <row r="115" spans="1:9" ht="18" x14ac:dyDescent="0.25">
      <c r="A115" s="408" t="s">
        <v>194</v>
      </c>
      <c r="B115" s="408"/>
      <c r="C115" s="408"/>
      <c r="D115" s="408"/>
      <c r="E115" s="408"/>
      <c r="F115" s="408"/>
      <c r="G115" s="168">
        <v>25000</v>
      </c>
      <c r="H115" s="166"/>
      <c r="I115" s="168">
        <v>25000</v>
      </c>
    </row>
    <row r="116" spans="1:9" ht="21.75" customHeight="1" thickBot="1" x14ac:dyDescent="0.3">
      <c r="A116" s="409" t="s">
        <v>195</v>
      </c>
      <c r="B116" s="409"/>
      <c r="C116" s="409"/>
      <c r="D116" s="409"/>
      <c r="E116" s="409"/>
      <c r="F116" s="153"/>
      <c r="G116" s="169">
        <f>SUM(G107:G115)</f>
        <v>548751775.85000002</v>
      </c>
      <c r="H116" s="153"/>
      <c r="I116" s="287">
        <f>SUM(I107:I115)</f>
        <v>482247403.08999997</v>
      </c>
    </row>
    <row r="117" spans="1:9" ht="18.75" thickTop="1" x14ac:dyDescent="0.25">
      <c r="A117" s="156"/>
      <c r="B117" s="153"/>
      <c r="C117" s="153"/>
      <c r="D117" s="153"/>
      <c r="E117" s="153"/>
      <c r="F117" s="153"/>
      <c r="G117" s="170"/>
      <c r="H117" s="153"/>
      <c r="I117" s="171"/>
    </row>
    <row r="118" spans="1:9" ht="18" x14ac:dyDescent="0.25">
      <c r="A118" s="156"/>
      <c r="B118" s="153"/>
      <c r="C118" s="153"/>
      <c r="D118" s="153"/>
      <c r="E118" s="153"/>
      <c r="F118" s="153"/>
      <c r="G118" s="170"/>
      <c r="H118" s="153"/>
      <c r="I118" s="171"/>
    </row>
    <row r="119" spans="1:9" ht="18" x14ac:dyDescent="0.25">
      <c r="A119" s="406" t="s">
        <v>196</v>
      </c>
      <c r="B119" s="406"/>
      <c r="C119" s="406"/>
      <c r="D119" s="406"/>
      <c r="E119" s="406"/>
      <c r="F119" s="406"/>
      <c r="G119" s="406"/>
      <c r="H119" s="406"/>
      <c r="I119" s="406"/>
    </row>
    <row r="120" spans="1:9" ht="101.25" customHeight="1" x14ac:dyDescent="0.25">
      <c r="A120" s="405" t="s">
        <v>197</v>
      </c>
      <c r="B120" s="405"/>
      <c r="C120" s="405"/>
      <c r="D120" s="405"/>
      <c r="E120" s="405"/>
      <c r="F120" s="405"/>
      <c r="G120" s="405"/>
      <c r="H120" s="405"/>
      <c r="I120" s="405"/>
    </row>
    <row r="121" spans="1:9" ht="20.25" customHeight="1" x14ac:dyDescent="0.25">
      <c r="A121" s="160"/>
      <c r="B121" s="160"/>
      <c r="C121" s="160"/>
      <c r="D121" s="160"/>
      <c r="E121" s="160"/>
      <c r="F121" s="160"/>
      <c r="G121" s="172"/>
      <c r="H121" s="160"/>
      <c r="I121" s="160"/>
    </row>
    <row r="122" spans="1:9" ht="18" x14ac:dyDescent="0.25">
      <c r="A122" s="163" t="s">
        <v>198</v>
      </c>
      <c r="B122" s="153"/>
      <c r="C122" s="153"/>
      <c r="D122" s="153"/>
      <c r="E122" s="153"/>
      <c r="F122" s="153"/>
      <c r="G122" s="173">
        <v>2024</v>
      </c>
      <c r="H122" s="165"/>
      <c r="I122" s="173">
        <v>2023</v>
      </c>
    </row>
    <row r="123" spans="1:9" ht="21.75" customHeight="1" x14ac:dyDescent="0.25">
      <c r="A123" s="406" t="s">
        <v>199</v>
      </c>
      <c r="B123" s="406"/>
      <c r="C123" s="406"/>
      <c r="D123" s="406"/>
      <c r="E123" s="406"/>
      <c r="F123" s="153"/>
      <c r="G123" s="166"/>
      <c r="H123" s="153"/>
      <c r="I123" s="166"/>
    </row>
    <row r="124" spans="1:9" ht="26.25" customHeight="1" x14ac:dyDescent="0.25">
      <c r="A124" s="405" t="s">
        <v>200</v>
      </c>
      <c r="B124" s="405"/>
      <c r="C124" s="405"/>
      <c r="D124" s="174"/>
      <c r="E124" s="174"/>
      <c r="F124" s="175"/>
      <c r="G124" s="166">
        <v>195103</v>
      </c>
      <c r="H124" s="176"/>
      <c r="I124" s="166">
        <v>240782</v>
      </c>
    </row>
    <row r="125" spans="1:9" ht="18" x14ac:dyDescent="0.25">
      <c r="A125" s="177" t="s">
        <v>201</v>
      </c>
      <c r="B125" s="177"/>
      <c r="C125" s="174"/>
      <c r="D125" s="174"/>
      <c r="E125" s="174"/>
      <c r="F125" s="153"/>
      <c r="G125" s="176">
        <f>1327171448+8162.06</f>
        <v>1327179610.0599999</v>
      </c>
      <c r="H125" s="166"/>
      <c r="I125" s="176">
        <v>1628477194</v>
      </c>
    </row>
    <row r="126" spans="1:9" ht="18.75" customHeight="1" x14ac:dyDescent="0.25">
      <c r="A126" s="405" t="s">
        <v>202</v>
      </c>
      <c r="B126" s="405"/>
      <c r="C126" s="174"/>
      <c r="D126" s="174"/>
      <c r="E126" s="174"/>
      <c r="F126" s="174"/>
      <c r="G126" s="166">
        <v>30996148</v>
      </c>
      <c r="H126" s="166"/>
      <c r="I126" s="166">
        <v>29245451</v>
      </c>
    </row>
    <row r="127" spans="1:9" ht="20.25" customHeight="1" x14ac:dyDescent="0.25">
      <c r="A127" s="405" t="s">
        <v>203</v>
      </c>
      <c r="B127" s="405"/>
      <c r="C127" s="405"/>
      <c r="D127" s="174"/>
      <c r="E127" s="174"/>
      <c r="F127" s="153"/>
      <c r="G127" s="166">
        <v>395438218</v>
      </c>
      <c r="H127" s="166"/>
      <c r="I127" s="166">
        <v>484536462</v>
      </c>
    </row>
    <row r="128" spans="1:9" ht="17.25" customHeight="1" x14ac:dyDescent="0.25">
      <c r="A128" s="405" t="s">
        <v>204</v>
      </c>
      <c r="B128" s="405"/>
      <c r="C128" s="405"/>
      <c r="D128" s="174"/>
      <c r="E128" s="174"/>
      <c r="F128" s="153"/>
      <c r="G128" s="166">
        <v>10747647</v>
      </c>
      <c r="H128" s="166"/>
      <c r="I128" s="166">
        <v>9827261</v>
      </c>
    </row>
    <row r="129" spans="1:9" ht="18" x14ac:dyDescent="0.25">
      <c r="A129" s="177" t="s">
        <v>205</v>
      </c>
      <c r="B129" s="177"/>
      <c r="C129" s="174"/>
      <c r="D129" s="174"/>
      <c r="E129" s="174"/>
      <c r="F129" s="174"/>
      <c r="G129" s="166">
        <v>5870296</v>
      </c>
      <c r="H129" s="166"/>
      <c r="I129" s="166">
        <v>31225520</v>
      </c>
    </row>
    <row r="130" spans="1:9" ht="18" x14ac:dyDescent="0.25">
      <c r="A130" s="174" t="s">
        <v>206</v>
      </c>
      <c r="B130" s="174"/>
      <c r="C130" s="174"/>
      <c r="D130" s="174"/>
      <c r="E130" s="174"/>
      <c r="F130" s="153"/>
      <c r="G130" s="178">
        <v>45668386</v>
      </c>
      <c r="H130" s="179"/>
      <c r="I130" s="178">
        <v>41307361</v>
      </c>
    </row>
    <row r="131" spans="1:9" ht="18" x14ac:dyDescent="0.25">
      <c r="A131" s="177" t="s">
        <v>207</v>
      </c>
      <c r="B131" s="177"/>
      <c r="C131" s="174"/>
      <c r="D131" s="174"/>
      <c r="E131" s="174"/>
      <c r="F131" s="153"/>
      <c r="G131" s="179">
        <v>67666666.670000002</v>
      </c>
      <c r="H131" s="179"/>
      <c r="I131" s="179">
        <v>67666666.670000002</v>
      </c>
    </row>
    <row r="132" spans="1:9" ht="20.25" customHeight="1" x14ac:dyDescent="0.25">
      <c r="A132" s="405" t="s">
        <v>208</v>
      </c>
      <c r="B132" s="405"/>
      <c r="C132" s="405"/>
      <c r="D132" s="405"/>
      <c r="E132" s="174"/>
      <c r="F132" s="153"/>
      <c r="G132" s="178">
        <v>0</v>
      </c>
      <c r="H132" s="179"/>
      <c r="I132" s="178">
        <v>4078</v>
      </c>
    </row>
    <row r="133" spans="1:9" ht="17.25" customHeight="1" x14ac:dyDescent="0.25">
      <c r="A133" s="405" t="s">
        <v>209</v>
      </c>
      <c r="B133" s="405"/>
      <c r="C133" s="405"/>
      <c r="D133" s="405"/>
      <c r="E133" s="174"/>
      <c r="F133" s="174"/>
      <c r="G133" s="179">
        <v>58246094.560000002</v>
      </c>
      <c r="H133" s="179"/>
      <c r="I133" s="179">
        <v>58441638.560000002</v>
      </c>
    </row>
    <row r="134" spans="1:9" ht="18" x14ac:dyDescent="0.25">
      <c r="A134" s="405" t="s">
        <v>210</v>
      </c>
      <c r="B134" s="405"/>
      <c r="C134" s="405"/>
      <c r="D134" s="405"/>
      <c r="E134" s="174"/>
      <c r="F134" s="153"/>
      <c r="G134" s="179">
        <v>-14847.13</v>
      </c>
      <c r="H134" s="179"/>
      <c r="I134" s="179">
        <v>-1094210.8600000001</v>
      </c>
    </row>
    <row r="135" spans="1:9" ht="19.5" customHeight="1" x14ac:dyDescent="0.25">
      <c r="A135" s="405" t="s">
        <v>211</v>
      </c>
      <c r="B135" s="405"/>
      <c r="C135" s="405"/>
      <c r="D135" s="405"/>
      <c r="E135" s="174"/>
      <c r="F135" s="153"/>
      <c r="G135" s="179">
        <v>23935152.100000001</v>
      </c>
      <c r="H135" s="179"/>
      <c r="I135" s="179">
        <v>43535890.289999999</v>
      </c>
    </row>
    <row r="136" spans="1:9" ht="18.75" thickBot="1" x14ac:dyDescent="0.3">
      <c r="A136" s="163" t="s">
        <v>212</v>
      </c>
      <c r="B136" s="153"/>
      <c r="C136" s="153"/>
      <c r="D136" s="153"/>
      <c r="E136" s="153"/>
      <c r="F136" s="163"/>
      <c r="G136" s="180">
        <f>SUM(G124:G135)</f>
        <v>1965928474.2599998</v>
      </c>
      <c r="H136" s="181"/>
      <c r="I136" s="180">
        <f>SUM(I124:I135)</f>
        <v>2393414093.6599998</v>
      </c>
    </row>
    <row r="137" spans="1:9" ht="18.75" thickTop="1" x14ac:dyDescent="0.25">
      <c r="A137" s="163"/>
      <c r="B137" s="153"/>
      <c r="C137" s="153"/>
      <c r="D137" s="153"/>
      <c r="E137" s="153"/>
      <c r="F137" s="163"/>
      <c r="G137" s="170"/>
      <c r="H137" s="181"/>
      <c r="I137" s="170"/>
    </row>
    <row r="138" spans="1:9" ht="18" x14ac:dyDescent="0.25">
      <c r="A138" s="163"/>
      <c r="B138" s="153"/>
      <c r="C138" s="153"/>
      <c r="D138" s="153"/>
      <c r="E138" s="153"/>
      <c r="F138" s="163"/>
      <c r="G138" s="170"/>
      <c r="H138" s="181"/>
      <c r="I138" s="170"/>
    </row>
    <row r="139" spans="1:9" ht="18" x14ac:dyDescent="0.25">
      <c r="A139" s="407" t="s">
        <v>213</v>
      </c>
      <c r="B139" s="407"/>
      <c r="C139" s="407"/>
      <c r="D139" s="407"/>
      <c r="E139" s="153"/>
      <c r="F139" s="163"/>
      <c r="G139" s="170"/>
      <c r="H139" s="181"/>
      <c r="I139" s="170"/>
    </row>
    <row r="140" spans="1:9" ht="18" x14ac:dyDescent="0.25">
      <c r="A140" s="177" t="s">
        <v>214</v>
      </c>
      <c r="B140" s="182"/>
      <c r="C140" s="182"/>
      <c r="D140" s="182"/>
      <c r="E140" s="182"/>
      <c r="F140" s="163"/>
      <c r="G140" s="167">
        <v>19872</v>
      </c>
      <c r="H140" s="181"/>
      <c r="I140" s="170">
        <v>0</v>
      </c>
    </row>
    <row r="141" spans="1:9" ht="18" x14ac:dyDescent="0.25">
      <c r="A141" s="183" t="s">
        <v>215</v>
      </c>
      <c r="B141" s="182"/>
      <c r="C141" s="182"/>
      <c r="D141" s="153"/>
      <c r="E141" s="153"/>
      <c r="F141" s="163"/>
      <c r="G141" s="184">
        <v>7024</v>
      </c>
      <c r="H141" s="181"/>
      <c r="I141" s="184">
        <v>2668</v>
      </c>
    </row>
    <row r="142" spans="1:9" ht="18" x14ac:dyDescent="0.25">
      <c r="A142" s="183" t="s">
        <v>216</v>
      </c>
      <c r="B142" s="153"/>
      <c r="C142" s="153"/>
      <c r="D142" s="153"/>
      <c r="E142" s="153"/>
      <c r="F142" s="163"/>
      <c r="G142" s="184">
        <v>126492</v>
      </c>
      <c r="H142" s="181"/>
      <c r="I142" s="184">
        <v>94920</v>
      </c>
    </row>
    <row r="143" spans="1:9" ht="18" x14ac:dyDescent="0.25">
      <c r="A143" s="183" t="s">
        <v>217</v>
      </c>
      <c r="B143" s="153"/>
      <c r="C143" s="153"/>
      <c r="D143" s="153"/>
      <c r="E143" s="153"/>
      <c r="F143" s="163"/>
      <c r="G143" s="184">
        <v>0</v>
      </c>
      <c r="H143" s="181"/>
      <c r="I143" s="184">
        <v>101014</v>
      </c>
    </row>
    <row r="144" spans="1:9" ht="18" x14ac:dyDescent="0.25">
      <c r="A144" s="183" t="s">
        <v>218</v>
      </c>
      <c r="B144" s="153"/>
      <c r="C144" s="153"/>
      <c r="D144" s="153"/>
      <c r="E144" s="153"/>
      <c r="F144" s="163"/>
      <c r="G144" s="184">
        <v>7260975</v>
      </c>
      <c r="H144" s="181"/>
      <c r="I144" s="184">
        <v>5688025</v>
      </c>
    </row>
    <row r="145" spans="1:9" ht="18" x14ac:dyDescent="0.25">
      <c r="A145" s="183" t="s">
        <v>219</v>
      </c>
      <c r="B145" s="153"/>
      <c r="C145" s="153"/>
      <c r="D145" s="153"/>
      <c r="E145" s="153"/>
      <c r="F145" s="163"/>
      <c r="G145" s="184">
        <v>5130</v>
      </c>
      <c r="H145" s="181"/>
      <c r="I145" s="184">
        <v>4050</v>
      </c>
    </row>
    <row r="146" spans="1:9" ht="18" x14ac:dyDescent="0.25">
      <c r="A146" s="183" t="s">
        <v>220</v>
      </c>
      <c r="B146" s="153"/>
      <c r="C146" s="153"/>
      <c r="D146" s="153"/>
      <c r="E146" s="153"/>
      <c r="F146" s="163"/>
      <c r="G146" s="184">
        <v>19260</v>
      </c>
      <c r="H146" s="181"/>
      <c r="I146" s="184">
        <v>22270</v>
      </c>
    </row>
    <row r="147" spans="1:9" ht="18" x14ac:dyDescent="0.25">
      <c r="A147" s="183" t="s">
        <v>221</v>
      </c>
      <c r="B147" s="153"/>
      <c r="C147" s="153"/>
      <c r="D147" s="153"/>
      <c r="E147" s="153"/>
      <c r="F147" s="163"/>
      <c r="G147" s="184">
        <v>339739</v>
      </c>
      <c r="H147" s="181"/>
      <c r="I147" s="184">
        <v>687209</v>
      </c>
    </row>
    <row r="148" spans="1:9" ht="18" x14ac:dyDescent="0.25">
      <c r="A148" s="183" t="s">
        <v>222</v>
      </c>
      <c r="B148" s="153"/>
      <c r="C148" s="153"/>
      <c r="D148" s="153"/>
      <c r="E148" s="153"/>
      <c r="F148" s="163"/>
      <c r="G148" s="184">
        <v>57639</v>
      </c>
      <c r="H148" s="181"/>
      <c r="I148" s="184">
        <v>493831</v>
      </c>
    </row>
    <row r="149" spans="1:9" ht="18" x14ac:dyDescent="0.25">
      <c r="A149" s="183" t="s">
        <v>223</v>
      </c>
      <c r="B149" s="153"/>
      <c r="C149" s="153"/>
      <c r="D149" s="153"/>
      <c r="E149" s="153"/>
      <c r="F149" s="163"/>
      <c r="G149" s="184">
        <v>3068403</v>
      </c>
      <c r="H149" s="181"/>
      <c r="I149" s="184">
        <v>2510357</v>
      </c>
    </row>
    <row r="150" spans="1:9" ht="18" x14ac:dyDescent="0.25">
      <c r="A150" s="183" t="s">
        <v>224</v>
      </c>
      <c r="B150" s="153"/>
      <c r="C150" s="153"/>
      <c r="D150" s="153"/>
      <c r="E150" s="153"/>
      <c r="F150" s="163"/>
      <c r="G150" s="184">
        <v>56231</v>
      </c>
      <c r="H150" s="181"/>
      <c r="I150" s="184">
        <v>182428</v>
      </c>
    </row>
    <row r="151" spans="1:9" ht="18" x14ac:dyDescent="0.25">
      <c r="A151" s="183" t="s">
        <v>225</v>
      </c>
      <c r="B151" s="153"/>
      <c r="C151" s="153"/>
      <c r="D151" s="153"/>
      <c r="E151" s="153"/>
      <c r="F151" s="163"/>
      <c r="G151" s="184">
        <v>15519</v>
      </c>
      <c r="H151" s="181"/>
      <c r="I151" s="184">
        <v>2957</v>
      </c>
    </row>
    <row r="152" spans="1:9" ht="18" x14ac:dyDescent="0.25">
      <c r="A152" s="183" t="s">
        <v>226</v>
      </c>
      <c r="B152" s="153"/>
      <c r="C152" s="153"/>
      <c r="D152" s="153"/>
      <c r="E152" s="153"/>
      <c r="F152" s="163"/>
      <c r="G152" s="184">
        <v>12899563</v>
      </c>
      <c r="H152" s="181"/>
      <c r="I152" s="184">
        <v>12492500</v>
      </c>
    </row>
    <row r="153" spans="1:9" ht="18" x14ac:dyDescent="0.25">
      <c r="A153" s="183" t="s">
        <v>227</v>
      </c>
      <c r="B153" s="153"/>
      <c r="C153" s="153"/>
      <c r="D153" s="153"/>
      <c r="E153" s="153"/>
      <c r="F153" s="163"/>
      <c r="G153" s="184">
        <v>346616</v>
      </c>
      <c r="H153" s="181"/>
      <c r="I153" s="184">
        <v>251614</v>
      </c>
    </row>
    <row r="154" spans="1:9" ht="18" x14ac:dyDescent="0.25">
      <c r="A154" s="183" t="s">
        <v>228</v>
      </c>
      <c r="B154" s="153"/>
      <c r="C154" s="153"/>
      <c r="D154" s="153"/>
      <c r="E154" s="153"/>
      <c r="F154" s="163"/>
      <c r="G154" s="184">
        <v>4320</v>
      </c>
      <c r="H154" s="181"/>
      <c r="I154" s="184">
        <v>1800</v>
      </c>
    </row>
    <row r="155" spans="1:9" ht="18" x14ac:dyDescent="0.25">
      <c r="A155" s="183" t="s">
        <v>229</v>
      </c>
      <c r="B155" s="153"/>
      <c r="C155" s="153"/>
      <c r="D155" s="153"/>
      <c r="E155" s="153"/>
      <c r="F155" s="163"/>
      <c r="G155" s="184">
        <v>78131</v>
      </c>
      <c r="H155" s="181"/>
      <c r="I155" s="184">
        <v>63087</v>
      </c>
    </row>
    <row r="156" spans="1:9" ht="18" x14ac:dyDescent="0.25">
      <c r="A156" s="183" t="s">
        <v>230</v>
      </c>
      <c r="B156" s="153"/>
      <c r="C156" s="153"/>
      <c r="D156" s="153"/>
      <c r="E156" s="153"/>
      <c r="F156" s="163"/>
      <c r="G156" s="184">
        <v>15420</v>
      </c>
      <c r="H156" s="181"/>
      <c r="I156" s="184">
        <v>66740</v>
      </c>
    </row>
    <row r="157" spans="1:9" ht="18" x14ac:dyDescent="0.25">
      <c r="A157" s="183" t="s">
        <v>231</v>
      </c>
      <c r="B157" s="153"/>
      <c r="C157" s="153"/>
      <c r="D157" s="153"/>
      <c r="E157" s="153"/>
      <c r="F157" s="163"/>
      <c r="G157" s="184">
        <v>158712</v>
      </c>
      <c r="H157" s="181"/>
      <c r="I157" s="184">
        <v>173251</v>
      </c>
    </row>
    <row r="158" spans="1:9" ht="18" x14ac:dyDescent="0.25">
      <c r="A158" s="183" t="s">
        <v>232</v>
      </c>
      <c r="B158" s="153"/>
      <c r="C158" s="153"/>
      <c r="D158" s="153"/>
      <c r="E158" s="153"/>
      <c r="F158" s="163"/>
      <c r="G158" s="184">
        <v>56609</v>
      </c>
      <c r="H158" s="181"/>
      <c r="I158" s="184">
        <v>48206</v>
      </c>
    </row>
    <row r="159" spans="1:9" ht="18" x14ac:dyDescent="0.25">
      <c r="A159" s="183" t="s">
        <v>233</v>
      </c>
      <c r="B159" s="153"/>
      <c r="C159" s="153"/>
      <c r="D159" s="153"/>
      <c r="E159" s="153"/>
      <c r="F159" s="163"/>
      <c r="G159" s="184">
        <v>31968</v>
      </c>
      <c r="H159" s="181"/>
      <c r="I159" s="184">
        <v>35249</v>
      </c>
    </row>
    <row r="160" spans="1:9" ht="18" x14ac:dyDescent="0.25">
      <c r="A160" s="183" t="s">
        <v>234</v>
      </c>
      <c r="B160" s="153"/>
      <c r="C160" s="153"/>
      <c r="D160" s="153"/>
      <c r="E160" s="153"/>
      <c r="F160" s="163"/>
      <c r="G160" s="184">
        <v>5040</v>
      </c>
      <c r="H160" s="181"/>
      <c r="I160" s="184">
        <v>2250</v>
      </c>
    </row>
    <row r="161" spans="1:9" ht="18" x14ac:dyDescent="0.25">
      <c r="A161" s="183" t="s">
        <v>235</v>
      </c>
      <c r="B161" s="153"/>
      <c r="C161" s="153"/>
      <c r="D161" s="153"/>
      <c r="E161" s="153"/>
      <c r="F161" s="163"/>
      <c r="G161" s="184">
        <v>1848</v>
      </c>
      <c r="H161" s="181"/>
      <c r="I161" s="184">
        <v>1598</v>
      </c>
    </row>
    <row r="162" spans="1:9" ht="18" x14ac:dyDescent="0.25">
      <c r="A162" s="183" t="s">
        <v>236</v>
      </c>
      <c r="B162" s="153"/>
      <c r="C162" s="153"/>
      <c r="D162" s="153"/>
      <c r="E162" s="153"/>
      <c r="F162" s="163"/>
      <c r="G162" s="184">
        <v>3431</v>
      </c>
      <c r="H162" s="181"/>
      <c r="I162" s="184">
        <v>1298605</v>
      </c>
    </row>
    <row r="163" spans="1:9" ht="18" x14ac:dyDescent="0.25">
      <c r="A163" s="183" t="s">
        <v>237</v>
      </c>
      <c r="B163" s="153"/>
      <c r="C163" s="153"/>
      <c r="D163" s="153"/>
      <c r="E163" s="153"/>
      <c r="F163" s="163"/>
      <c r="G163" s="184">
        <v>4320</v>
      </c>
      <c r="H163" s="181"/>
      <c r="I163" s="184">
        <v>4500</v>
      </c>
    </row>
    <row r="164" spans="1:9" ht="18" x14ac:dyDescent="0.25">
      <c r="A164" s="183" t="s">
        <v>238</v>
      </c>
      <c r="B164" s="153"/>
      <c r="C164" s="153"/>
      <c r="D164" s="153"/>
      <c r="E164" s="153"/>
      <c r="F164" s="163"/>
      <c r="G164" s="184">
        <v>0</v>
      </c>
      <c r="H164" s="181"/>
      <c r="I164" s="184">
        <v>90918</v>
      </c>
    </row>
    <row r="165" spans="1:9" ht="18" x14ac:dyDescent="0.25">
      <c r="A165" s="183" t="s">
        <v>239</v>
      </c>
      <c r="B165" s="153"/>
      <c r="C165" s="153"/>
      <c r="D165" s="153"/>
      <c r="E165" s="153"/>
      <c r="F165" s="163"/>
      <c r="G165" s="184">
        <v>3140</v>
      </c>
      <c r="H165" s="181"/>
      <c r="I165" s="184">
        <v>1556</v>
      </c>
    </row>
    <row r="166" spans="1:9" ht="18" x14ac:dyDescent="0.25">
      <c r="A166" s="183" t="s">
        <v>240</v>
      </c>
      <c r="B166" s="153"/>
      <c r="C166" s="153"/>
      <c r="D166" s="153"/>
      <c r="E166" s="153"/>
      <c r="F166" s="163"/>
      <c r="G166" s="184">
        <v>5913572</v>
      </c>
      <c r="H166" s="181"/>
      <c r="I166" s="184">
        <v>4846943</v>
      </c>
    </row>
    <row r="167" spans="1:9" ht="18" x14ac:dyDescent="0.25">
      <c r="A167" s="183" t="s">
        <v>241</v>
      </c>
      <c r="B167" s="153"/>
      <c r="C167" s="153"/>
      <c r="D167" s="153"/>
      <c r="E167" s="153"/>
      <c r="F167" s="163"/>
      <c r="G167" s="184">
        <v>17144</v>
      </c>
      <c r="H167" s="181"/>
      <c r="I167" s="184">
        <v>8395</v>
      </c>
    </row>
    <row r="168" spans="1:9" ht="18" x14ac:dyDescent="0.25">
      <c r="A168" s="183" t="s">
        <v>242</v>
      </c>
      <c r="B168" s="153"/>
      <c r="C168" s="153"/>
      <c r="D168" s="153"/>
      <c r="E168" s="153"/>
      <c r="F168" s="163"/>
      <c r="G168" s="184">
        <v>96124</v>
      </c>
      <c r="H168" s="181"/>
      <c r="I168" s="184">
        <v>24328</v>
      </c>
    </row>
    <row r="169" spans="1:9" ht="18" x14ac:dyDescent="0.25">
      <c r="A169" s="183" t="s">
        <v>243</v>
      </c>
      <c r="B169" s="153"/>
      <c r="C169" s="153"/>
      <c r="D169" s="153"/>
      <c r="E169" s="153"/>
      <c r="F169" s="163"/>
      <c r="G169" s="185">
        <v>40724</v>
      </c>
      <c r="H169" s="181"/>
      <c r="I169" s="185">
        <v>44182</v>
      </c>
    </row>
    <row r="170" spans="1:9" ht="18" x14ac:dyDescent="0.25">
      <c r="A170" s="186" t="s">
        <v>244</v>
      </c>
      <c r="B170" s="153"/>
      <c r="C170" s="153"/>
      <c r="D170" s="153"/>
      <c r="E170" s="153"/>
      <c r="F170" s="163"/>
      <c r="G170" s="283">
        <v>552</v>
      </c>
      <c r="H170" s="181"/>
      <c r="I170" s="187">
        <v>0</v>
      </c>
    </row>
    <row r="171" spans="1:9" ht="18" x14ac:dyDescent="0.25">
      <c r="A171" s="186" t="s">
        <v>245</v>
      </c>
      <c r="B171" s="153"/>
      <c r="C171" s="153"/>
      <c r="D171" s="153"/>
      <c r="E171" s="153"/>
      <c r="F171" s="163"/>
      <c r="G171" s="187">
        <v>1080</v>
      </c>
      <c r="H171" s="181"/>
      <c r="I171" s="187">
        <v>0</v>
      </c>
    </row>
    <row r="172" spans="1:9" ht="18" x14ac:dyDescent="0.25">
      <c r="A172" s="186" t="s">
        <v>246</v>
      </c>
      <c r="B172" s="153"/>
      <c r="C172" s="153"/>
      <c r="D172" s="153"/>
      <c r="E172" s="153"/>
      <c r="F172" s="163"/>
      <c r="G172" s="187">
        <v>25923</v>
      </c>
      <c r="H172" s="181"/>
      <c r="I172" s="187">
        <v>0</v>
      </c>
    </row>
    <row r="173" spans="1:9" ht="18" x14ac:dyDescent="0.25">
      <c r="A173" s="186" t="s">
        <v>247</v>
      </c>
      <c r="B173" s="153"/>
      <c r="C173" s="153"/>
      <c r="D173" s="153"/>
      <c r="E173" s="153"/>
      <c r="F173" s="163"/>
      <c r="G173" s="187">
        <v>275745</v>
      </c>
      <c r="H173" s="181"/>
      <c r="I173" s="187">
        <v>0</v>
      </c>
    </row>
    <row r="174" spans="1:9" ht="18" x14ac:dyDescent="0.25">
      <c r="A174" s="186" t="s">
        <v>531</v>
      </c>
      <c r="B174" s="153"/>
      <c r="C174" s="153"/>
      <c r="D174" s="153"/>
      <c r="E174" s="153"/>
      <c r="F174" s="163"/>
      <c r="G174" s="187">
        <v>6624</v>
      </c>
      <c r="H174" s="181"/>
      <c r="I174" s="187">
        <v>0</v>
      </c>
    </row>
    <row r="175" spans="1:9" ht="18" x14ac:dyDescent="0.25">
      <c r="A175" s="186" t="s">
        <v>248</v>
      </c>
      <c r="B175" s="153"/>
      <c r="C175" s="153"/>
      <c r="D175" s="153"/>
      <c r="E175" s="153"/>
      <c r="F175" s="163"/>
      <c r="G175" s="187">
        <v>8298</v>
      </c>
      <c r="H175" s="181"/>
      <c r="I175" s="187">
        <v>0</v>
      </c>
    </row>
    <row r="176" spans="1:9" ht="18" x14ac:dyDescent="0.25">
      <c r="A176" s="186" t="s">
        <v>249</v>
      </c>
      <c r="B176" s="153"/>
      <c r="C176" s="153"/>
      <c r="D176" s="153"/>
      <c r="E176" s="153"/>
      <c r="F176" s="163"/>
      <c r="G176" s="187">
        <v>9762</v>
      </c>
      <c r="H176" s="181"/>
      <c r="I176" s="187">
        <v>0</v>
      </c>
    </row>
    <row r="177" spans="1:9" ht="18" x14ac:dyDescent="0.25">
      <c r="A177" s="186" t="s">
        <v>250</v>
      </c>
      <c r="B177" s="153"/>
      <c r="C177" s="153"/>
      <c r="D177" s="153"/>
      <c r="E177" s="153"/>
      <c r="F177" s="163"/>
      <c r="G177" s="187">
        <v>882</v>
      </c>
      <c r="H177" s="181"/>
      <c r="I177" s="187">
        <v>0</v>
      </c>
    </row>
    <row r="178" spans="1:9" ht="18" x14ac:dyDescent="0.25">
      <c r="A178" s="186" t="s">
        <v>251</v>
      </c>
      <c r="B178" s="153"/>
      <c r="C178" s="153"/>
      <c r="D178" s="153"/>
      <c r="E178" s="153"/>
      <c r="F178" s="163"/>
      <c r="G178" s="187">
        <v>5034</v>
      </c>
      <c r="H178" s="181"/>
      <c r="I178" s="187">
        <v>0</v>
      </c>
    </row>
    <row r="179" spans="1:9" ht="18" x14ac:dyDescent="0.25">
      <c r="A179" s="186" t="s">
        <v>252</v>
      </c>
      <c r="B179" s="153"/>
      <c r="C179" s="153"/>
      <c r="D179" s="153"/>
      <c r="E179" s="153"/>
      <c r="F179" s="163"/>
      <c r="G179" s="187">
        <v>9282</v>
      </c>
      <c r="H179" s="181"/>
      <c r="I179" s="187">
        <v>0</v>
      </c>
    </row>
    <row r="180" spans="1:9" ht="18.75" thickBot="1" x14ac:dyDescent="0.3">
      <c r="A180" s="163" t="s">
        <v>212</v>
      </c>
      <c r="B180" s="153"/>
      <c r="C180" s="153"/>
      <c r="D180" s="153"/>
      <c r="E180" s="153"/>
      <c r="F180" s="163"/>
      <c r="G180" s="180">
        <f>SUM(G140:G179)</f>
        <v>30996148</v>
      </c>
      <c r="H180" s="181"/>
      <c r="I180" s="180">
        <f>SUM(I141:I169)</f>
        <v>29245451</v>
      </c>
    </row>
    <row r="181" spans="1:9" ht="18.75" thickTop="1" x14ac:dyDescent="0.25">
      <c r="A181" s="163"/>
      <c r="B181" s="153"/>
      <c r="C181" s="153"/>
      <c r="D181" s="153"/>
      <c r="E181" s="153"/>
      <c r="F181" s="153"/>
      <c r="G181" s="154"/>
      <c r="H181" s="153"/>
      <c r="I181" s="153"/>
    </row>
    <row r="182" spans="1:9" ht="72.75" customHeight="1" x14ac:dyDescent="0.25">
      <c r="A182" s="372" t="s">
        <v>253</v>
      </c>
      <c r="B182" s="372"/>
      <c r="C182" s="372"/>
      <c r="D182" s="372"/>
      <c r="E182" s="372"/>
      <c r="F182" s="372"/>
      <c r="G182" s="372"/>
      <c r="H182" s="372"/>
      <c r="I182" s="372"/>
    </row>
    <row r="183" spans="1:9" ht="15.75" customHeight="1" x14ac:dyDescent="0.25">
      <c r="A183" s="188"/>
      <c r="B183" s="188"/>
      <c r="C183" s="188"/>
      <c r="D183" s="188"/>
      <c r="E183" s="188"/>
      <c r="F183" s="188"/>
      <c r="G183" s="189"/>
      <c r="H183" s="188"/>
      <c r="I183" s="188"/>
    </row>
    <row r="184" spans="1:9" ht="18" x14ac:dyDescent="0.25">
      <c r="A184" s="406" t="s">
        <v>254</v>
      </c>
      <c r="B184" s="406"/>
      <c r="C184" s="406"/>
      <c r="D184" s="406"/>
      <c r="E184" s="406"/>
      <c r="F184" s="406"/>
      <c r="G184" s="406"/>
      <c r="H184" s="406"/>
      <c r="I184" s="406"/>
    </row>
    <row r="185" spans="1:9" ht="101.25" customHeight="1" x14ac:dyDescent="0.25">
      <c r="A185" s="405" t="s">
        <v>550</v>
      </c>
      <c r="B185" s="405"/>
      <c r="C185" s="405"/>
      <c r="D185" s="405"/>
      <c r="E185" s="405"/>
      <c r="F185" s="405"/>
      <c r="G185" s="405"/>
      <c r="H185" s="405"/>
      <c r="I185" s="405"/>
    </row>
    <row r="186" spans="1:9" ht="18" x14ac:dyDescent="0.25">
      <c r="A186" s="174"/>
      <c r="B186" s="153"/>
      <c r="C186" s="153"/>
      <c r="D186" s="153"/>
      <c r="E186" s="153"/>
      <c r="F186" s="153"/>
      <c r="G186" s="154"/>
      <c r="H186" s="153"/>
      <c r="I186" s="153"/>
    </row>
    <row r="187" spans="1:9" ht="18" x14ac:dyDescent="0.25">
      <c r="A187" s="163" t="s">
        <v>255</v>
      </c>
      <c r="B187" s="163"/>
      <c r="C187" s="153"/>
      <c r="D187" s="153"/>
      <c r="E187" s="153"/>
      <c r="F187" s="153"/>
      <c r="G187" s="190">
        <v>2024</v>
      </c>
      <c r="H187" s="165"/>
      <c r="I187" s="190">
        <v>2023</v>
      </c>
    </row>
    <row r="188" spans="1:9" ht="18" x14ac:dyDescent="0.25">
      <c r="A188" s="405" t="s">
        <v>256</v>
      </c>
      <c r="B188" s="405"/>
      <c r="C188" s="405"/>
      <c r="D188" s="405"/>
      <c r="E188" s="405"/>
      <c r="F188" s="191"/>
      <c r="G188" s="166">
        <v>1070107.6000000001</v>
      </c>
      <c r="H188" s="153"/>
      <c r="I188" s="166">
        <v>1161910.25</v>
      </c>
    </row>
    <row r="189" spans="1:9" ht="18" x14ac:dyDescent="0.25">
      <c r="A189" s="405" t="s">
        <v>257</v>
      </c>
      <c r="B189" s="405"/>
      <c r="C189" s="405"/>
      <c r="D189" s="405"/>
      <c r="E189" s="405"/>
      <c r="F189" s="405"/>
      <c r="G189" s="166">
        <v>4038046</v>
      </c>
      <c r="H189" s="153"/>
      <c r="I189" s="166">
        <v>3738998.57</v>
      </c>
    </row>
    <row r="190" spans="1:9" ht="18" x14ac:dyDescent="0.25">
      <c r="A190" s="405" t="s">
        <v>258</v>
      </c>
      <c r="B190" s="405"/>
      <c r="C190" s="405"/>
      <c r="D190" s="405"/>
      <c r="E190" s="405"/>
      <c r="F190" s="405"/>
      <c r="G190" s="166">
        <v>200416.12</v>
      </c>
      <c r="H190" s="153"/>
      <c r="I190" s="166">
        <v>112880.51</v>
      </c>
    </row>
    <row r="191" spans="1:9" ht="18.75" thickBot="1" x14ac:dyDescent="0.3">
      <c r="A191" s="163" t="s">
        <v>212</v>
      </c>
      <c r="B191" s="153"/>
      <c r="C191" s="153"/>
      <c r="D191" s="153"/>
      <c r="E191" s="153"/>
      <c r="F191" s="153"/>
      <c r="G191" s="269">
        <f>SUM(G188:G190)</f>
        <v>5308569.72</v>
      </c>
      <c r="H191" s="163"/>
      <c r="I191" s="180">
        <f>SUM(I188:I190)</f>
        <v>5013789.33</v>
      </c>
    </row>
    <row r="192" spans="1:9" ht="18.75" thickTop="1" x14ac:dyDescent="0.25">
      <c r="A192" s="163"/>
      <c r="B192" s="153"/>
      <c r="C192" s="153"/>
      <c r="D192" s="153"/>
      <c r="E192" s="153"/>
      <c r="F192" s="153"/>
      <c r="G192" s="154"/>
      <c r="H192" s="153"/>
      <c r="I192" s="153"/>
    </row>
    <row r="193" spans="1:9" ht="18" x14ac:dyDescent="0.25">
      <c r="A193" s="406" t="s">
        <v>259</v>
      </c>
      <c r="B193" s="406"/>
      <c r="C193" s="406"/>
      <c r="D193" s="406"/>
      <c r="E193" s="406"/>
      <c r="F193" s="406"/>
      <c r="G193" s="406"/>
      <c r="H193" s="406"/>
      <c r="I193" s="406"/>
    </row>
    <row r="194" spans="1:9" ht="55.5" customHeight="1" x14ac:dyDescent="0.25">
      <c r="A194" s="405" t="s">
        <v>260</v>
      </c>
      <c r="B194" s="405"/>
      <c r="C194" s="405"/>
      <c r="D194" s="405"/>
      <c r="E194" s="405"/>
      <c r="F194" s="405"/>
      <c r="G194" s="405"/>
      <c r="H194" s="405"/>
      <c r="I194" s="405"/>
    </row>
    <row r="195" spans="1:9" ht="18" x14ac:dyDescent="0.25">
      <c r="A195" s="174"/>
      <c r="B195" s="153"/>
      <c r="C195" s="153"/>
      <c r="D195" s="153"/>
      <c r="E195" s="153"/>
      <c r="F195" s="153"/>
      <c r="G195" s="154"/>
      <c r="H195" s="153"/>
      <c r="I195" s="153"/>
    </row>
    <row r="196" spans="1:9" ht="18" x14ac:dyDescent="0.25">
      <c r="A196" s="163" t="s">
        <v>185</v>
      </c>
      <c r="B196" s="153"/>
      <c r="C196" s="163"/>
      <c r="D196" s="153"/>
      <c r="E196" s="153"/>
      <c r="F196" s="153"/>
      <c r="G196" s="173">
        <v>2024</v>
      </c>
      <c r="H196" s="165"/>
      <c r="I196" s="173">
        <v>2023</v>
      </c>
    </row>
    <row r="197" spans="1:9" ht="18" x14ac:dyDescent="0.25">
      <c r="A197" s="406" t="s">
        <v>261</v>
      </c>
      <c r="B197" s="406"/>
      <c r="C197" s="406"/>
      <c r="D197" s="406"/>
      <c r="E197" s="153"/>
      <c r="F197" s="163" t="s">
        <v>262</v>
      </c>
      <c r="G197" s="154"/>
      <c r="H197" s="153"/>
      <c r="I197" s="154"/>
    </row>
    <row r="198" spans="1:9" ht="18" x14ac:dyDescent="0.25">
      <c r="A198" s="405" t="s">
        <v>263</v>
      </c>
      <c r="B198" s="405"/>
      <c r="C198" s="405"/>
      <c r="D198" s="405"/>
      <c r="E198" s="405"/>
      <c r="F198" s="174"/>
      <c r="G198" s="166">
        <v>727306.66</v>
      </c>
      <c r="H198" s="153"/>
      <c r="I198" s="166">
        <v>558967.81000000006</v>
      </c>
    </row>
    <row r="199" spans="1:9" ht="18" x14ac:dyDescent="0.25">
      <c r="A199" s="405" t="s">
        <v>264</v>
      </c>
      <c r="B199" s="405"/>
      <c r="C199" s="405"/>
      <c r="D199" s="405"/>
      <c r="E199" s="405"/>
      <c r="F199" s="153"/>
      <c r="G199" s="176">
        <v>198367.23</v>
      </c>
      <c r="H199" s="153"/>
      <c r="I199" s="176">
        <v>173860.36</v>
      </c>
    </row>
    <row r="200" spans="1:9" ht="18" x14ac:dyDescent="0.25">
      <c r="A200" s="405" t="s">
        <v>265</v>
      </c>
      <c r="B200" s="405"/>
      <c r="C200" s="405"/>
      <c r="D200" s="405"/>
      <c r="E200" s="405"/>
      <c r="F200" s="153"/>
      <c r="G200" s="166">
        <v>18046.13</v>
      </c>
      <c r="H200" s="153"/>
      <c r="I200" s="166">
        <v>46110.01</v>
      </c>
    </row>
    <row r="201" spans="1:9" ht="18" x14ac:dyDescent="0.25">
      <c r="A201" s="405" t="s">
        <v>266</v>
      </c>
      <c r="B201" s="405"/>
      <c r="C201" s="405"/>
      <c r="D201" s="405"/>
      <c r="E201" s="405"/>
      <c r="F201" s="153"/>
      <c r="G201" s="166">
        <v>22619.89</v>
      </c>
      <c r="H201" s="153"/>
      <c r="I201" s="166">
        <v>22620.01</v>
      </c>
    </row>
    <row r="202" spans="1:9" ht="18" x14ac:dyDescent="0.25">
      <c r="A202" s="160" t="s">
        <v>267</v>
      </c>
      <c r="B202" s="160"/>
      <c r="C202" s="160"/>
      <c r="D202" s="160"/>
      <c r="E202" s="160"/>
      <c r="F202" s="153"/>
      <c r="G202" s="166">
        <v>8829.7099999999991</v>
      </c>
      <c r="H202" s="153"/>
      <c r="I202" s="166">
        <v>114785.39</v>
      </c>
    </row>
    <row r="203" spans="1:9" ht="18.75" thickBot="1" x14ac:dyDescent="0.3">
      <c r="A203" s="163" t="s">
        <v>212</v>
      </c>
      <c r="B203" s="153"/>
      <c r="C203" s="153"/>
      <c r="D203" s="153"/>
      <c r="E203" s="153"/>
      <c r="F203" s="153"/>
      <c r="G203" s="180">
        <f>SUM(G198:G202)</f>
        <v>975169.62</v>
      </c>
      <c r="H203" s="163"/>
      <c r="I203" s="180">
        <f>SUM(I198:I202)</f>
        <v>916343.58000000007</v>
      </c>
    </row>
    <row r="204" spans="1:9" ht="18.75" thickTop="1" x14ac:dyDescent="0.25">
      <c r="A204" s="163"/>
      <c r="B204" s="153"/>
      <c r="C204" s="153"/>
      <c r="D204" s="153"/>
      <c r="E204" s="153"/>
      <c r="F204" s="153"/>
      <c r="G204" s="170"/>
      <c r="H204" s="163"/>
      <c r="I204" s="170"/>
    </row>
    <row r="205" spans="1:9" ht="18" x14ac:dyDescent="0.25">
      <c r="A205" s="406" t="s">
        <v>268</v>
      </c>
      <c r="B205" s="406"/>
      <c r="C205" s="406"/>
      <c r="D205" s="406"/>
      <c r="E205" s="406"/>
      <c r="F205" s="406"/>
      <c r="G205" s="406"/>
      <c r="H205" s="406"/>
      <c r="I205" s="406"/>
    </row>
    <row r="206" spans="1:9" ht="18" x14ac:dyDescent="0.25">
      <c r="A206" s="163"/>
      <c r="B206" s="153"/>
      <c r="C206" s="153"/>
      <c r="D206" s="153"/>
      <c r="E206" s="153"/>
      <c r="F206" s="153"/>
      <c r="G206" s="154"/>
      <c r="H206" s="153"/>
      <c r="I206" s="153"/>
    </row>
    <row r="207" spans="1:9" ht="37.5" customHeight="1" x14ac:dyDescent="0.25">
      <c r="A207" s="405" t="s">
        <v>554</v>
      </c>
      <c r="B207" s="405"/>
      <c r="C207" s="405"/>
      <c r="D207" s="405"/>
      <c r="E207" s="405"/>
      <c r="F207" s="405"/>
      <c r="G207" s="405"/>
      <c r="H207" s="405"/>
      <c r="I207" s="405"/>
    </row>
    <row r="208" spans="1:9" ht="18" x14ac:dyDescent="0.25">
      <c r="A208" s="157"/>
      <c r="B208" s="153"/>
      <c r="C208" s="153"/>
      <c r="D208" s="153"/>
      <c r="E208" s="153"/>
      <c r="F208" s="153"/>
      <c r="G208" s="154"/>
      <c r="H208" s="153"/>
      <c r="I208" s="153"/>
    </row>
    <row r="209" spans="1:13" ht="18" x14ac:dyDescent="0.25">
      <c r="A209" s="163" t="s">
        <v>269</v>
      </c>
      <c r="B209" s="153"/>
      <c r="C209" s="153"/>
      <c r="D209" s="153"/>
      <c r="E209" s="153"/>
      <c r="F209" s="153"/>
      <c r="G209" s="192">
        <v>2024</v>
      </c>
      <c r="H209" s="193"/>
      <c r="I209" s="194">
        <v>2023</v>
      </c>
    </row>
    <row r="210" spans="1:13" ht="18" x14ac:dyDescent="0.25">
      <c r="A210" s="405" t="s">
        <v>270</v>
      </c>
      <c r="B210" s="405"/>
      <c r="C210" s="405"/>
      <c r="D210" s="405"/>
      <c r="E210" s="405"/>
      <c r="F210" s="153"/>
      <c r="G210" s="195">
        <f>+I221</f>
        <v>1513597885.27</v>
      </c>
      <c r="H210" s="166"/>
      <c r="I210" s="166">
        <f>1235377061+5029812.19+38366122.38</f>
        <v>1278772995.5700002</v>
      </c>
    </row>
    <row r="211" spans="1:13" ht="18" x14ac:dyDescent="0.25">
      <c r="A211" s="405" t="s">
        <v>271</v>
      </c>
      <c r="B211" s="405"/>
      <c r="C211" s="405"/>
      <c r="D211" s="405"/>
      <c r="E211" s="405"/>
      <c r="F211" s="153"/>
      <c r="G211" s="195">
        <f>-I226</f>
        <v>-420856349.92000002</v>
      </c>
      <c r="H211" s="166"/>
      <c r="I211" s="166">
        <f>-407615239-553238.62-552045.47-554254.2-553615.23-633030.89</f>
        <v>-410461423.41000003</v>
      </c>
    </row>
    <row r="212" spans="1:13" ht="18.75" thickBot="1" x14ac:dyDescent="0.3">
      <c r="A212" s="406" t="s">
        <v>272</v>
      </c>
      <c r="B212" s="406"/>
      <c r="C212" s="406"/>
      <c r="D212" s="406"/>
      <c r="E212" s="406"/>
      <c r="F212" s="153"/>
      <c r="G212" s="180">
        <f>SUM(G210:G211)</f>
        <v>1092741535.3499999</v>
      </c>
      <c r="H212" s="181"/>
      <c r="I212" s="180">
        <f>SUM(I210:I211)</f>
        <v>868311572.16000009</v>
      </c>
    </row>
    <row r="213" spans="1:13" ht="19.5" thickTop="1" thickBot="1" x14ac:dyDescent="0.3">
      <c r="A213" s="153"/>
      <c r="B213" s="153"/>
      <c r="C213" s="153"/>
      <c r="D213" s="153"/>
      <c r="E213" s="153"/>
      <c r="F213" s="153"/>
      <c r="G213" s="154"/>
      <c r="H213" s="153"/>
      <c r="I213" s="153"/>
    </row>
    <row r="214" spans="1:13" ht="41.25" customHeight="1" thickBot="1" x14ac:dyDescent="0.3">
      <c r="A214" s="196"/>
      <c r="B214" s="197" t="s">
        <v>273</v>
      </c>
      <c r="C214" s="197" t="s">
        <v>274</v>
      </c>
      <c r="D214" s="197" t="s">
        <v>275</v>
      </c>
      <c r="E214" s="197" t="s">
        <v>276</v>
      </c>
      <c r="F214" s="197" t="s">
        <v>277</v>
      </c>
      <c r="G214" s="198" t="s">
        <v>278</v>
      </c>
      <c r="H214" s="197" t="s">
        <v>279</v>
      </c>
      <c r="I214" s="199" t="s">
        <v>280</v>
      </c>
    </row>
    <row r="215" spans="1:13" ht="15.75" customHeight="1" x14ac:dyDescent="0.25">
      <c r="A215" s="395" t="s">
        <v>281</v>
      </c>
      <c r="B215" s="404">
        <f>6256197</f>
        <v>6256197</v>
      </c>
      <c r="C215" s="404"/>
      <c r="D215" s="404">
        <v>12846909</v>
      </c>
      <c r="E215" s="404">
        <v>418452465.5</v>
      </c>
      <c r="F215" s="404">
        <v>29067022.030000001</v>
      </c>
      <c r="G215" s="404">
        <v>59934993.409999996</v>
      </c>
      <c r="H215" s="404">
        <v>894304722</v>
      </c>
      <c r="I215" s="404">
        <f>SUM(B215:H216)</f>
        <v>1420862308.9400001</v>
      </c>
    </row>
    <row r="216" spans="1:13" ht="22.5" customHeight="1" thickBot="1" x14ac:dyDescent="0.3">
      <c r="A216" s="396"/>
      <c r="B216" s="403"/>
      <c r="C216" s="403"/>
      <c r="D216" s="403"/>
      <c r="E216" s="403"/>
      <c r="F216" s="403"/>
      <c r="G216" s="403"/>
      <c r="H216" s="403"/>
      <c r="I216" s="403"/>
    </row>
    <row r="217" spans="1:13" thickBot="1" x14ac:dyDescent="0.3">
      <c r="A217" s="200" t="s">
        <v>282</v>
      </c>
      <c r="B217" s="201">
        <v>96413</v>
      </c>
      <c r="C217" s="201"/>
      <c r="D217" s="202">
        <v>154999.01</v>
      </c>
      <c r="E217" s="201">
        <v>3434353.18</v>
      </c>
      <c r="F217" s="201">
        <v>1728736.53</v>
      </c>
      <c r="G217" s="201">
        <v>19727117.780000001</v>
      </c>
      <c r="H217" s="203">
        <v>67593956.829999998</v>
      </c>
      <c r="I217" s="204">
        <f>+G217+H217+D217+E217+F217+B217</f>
        <v>92735576.330000013</v>
      </c>
    </row>
    <row r="218" spans="1:13" thickBot="1" x14ac:dyDescent="0.3">
      <c r="A218" s="200" t="s">
        <v>283</v>
      </c>
      <c r="B218" s="201"/>
      <c r="C218" s="201"/>
      <c r="D218" s="201"/>
      <c r="E218" s="201">
        <v>0</v>
      </c>
      <c r="F218" s="201"/>
      <c r="G218" s="201"/>
      <c r="H218" s="203"/>
      <c r="I218" s="204"/>
    </row>
    <row r="219" spans="1:13" thickBot="1" x14ac:dyDescent="0.3">
      <c r="A219" s="200" t="s">
        <v>284</v>
      </c>
      <c r="B219" s="201"/>
      <c r="C219" s="201"/>
      <c r="D219" s="201">
        <v>0</v>
      </c>
      <c r="E219" s="201">
        <v>0</v>
      </c>
      <c r="F219" s="201"/>
      <c r="G219" s="201"/>
      <c r="H219" s="201">
        <v>0</v>
      </c>
      <c r="I219" s="204">
        <f>SUM(B219:H220)</f>
        <v>0</v>
      </c>
    </row>
    <row r="220" spans="1:13" ht="21.75" customHeight="1" thickBot="1" x14ac:dyDescent="0.3">
      <c r="A220" s="200" t="s">
        <v>285</v>
      </c>
      <c r="B220" s="201"/>
      <c r="C220" s="201"/>
      <c r="D220" s="201"/>
      <c r="E220" s="201"/>
      <c r="F220" s="201"/>
      <c r="G220" s="201"/>
      <c r="H220" s="201"/>
      <c r="I220" s="204"/>
    </row>
    <row r="221" spans="1:13" ht="27.75" customHeight="1" thickBot="1" x14ac:dyDescent="0.3">
      <c r="A221" s="200" t="s">
        <v>286</v>
      </c>
      <c r="B221" s="205">
        <f>SUM(B215:B220)</f>
        <v>6352610</v>
      </c>
      <c r="C221" s="205">
        <f t="shared" ref="C221" si="0">SUM(C215:C220)</f>
        <v>0</v>
      </c>
      <c r="D221" s="205">
        <f t="shared" ref="D221:I221" si="1">SUM(D215:D220)</f>
        <v>13001908.01</v>
      </c>
      <c r="E221" s="205">
        <f t="shared" si="1"/>
        <v>421886818.68000001</v>
      </c>
      <c r="F221" s="205">
        <f t="shared" si="1"/>
        <v>30795758.560000002</v>
      </c>
      <c r="G221" s="205">
        <f t="shared" si="1"/>
        <v>79662111.189999998</v>
      </c>
      <c r="H221" s="205">
        <f t="shared" si="1"/>
        <v>961898678.83000004</v>
      </c>
      <c r="I221" s="206">
        <f t="shared" si="1"/>
        <v>1513597885.27</v>
      </c>
    </row>
    <row r="222" spans="1:13" ht="24" customHeight="1" x14ac:dyDescent="0.35">
      <c r="A222" s="395" t="s">
        <v>287</v>
      </c>
      <c r="B222" s="402"/>
      <c r="C222" s="402"/>
      <c r="D222" s="402">
        <v>4321489.2300000004</v>
      </c>
      <c r="E222" s="402">
        <v>368869767.11000001</v>
      </c>
      <c r="F222" s="402">
        <v>23363440.190000001</v>
      </c>
      <c r="G222" s="402">
        <v>17254638.23</v>
      </c>
      <c r="H222" s="402"/>
      <c r="I222" s="404">
        <f>SUM(B222:H223)</f>
        <v>413809334.76000005</v>
      </c>
      <c r="J222" s="277"/>
      <c r="K222" s="278"/>
      <c r="L222" s="278"/>
      <c r="M222" s="278"/>
    </row>
    <row r="223" spans="1:13" ht="11.25" customHeight="1" thickBot="1" x14ac:dyDescent="0.3">
      <c r="A223" s="396"/>
      <c r="B223" s="403"/>
      <c r="C223" s="403"/>
      <c r="D223" s="403"/>
      <c r="E223" s="403"/>
      <c r="F223" s="403"/>
      <c r="G223" s="403"/>
      <c r="H223" s="403"/>
      <c r="I223" s="403"/>
    </row>
    <row r="224" spans="1:13" ht="22.5" customHeight="1" thickBot="1" x14ac:dyDescent="0.3">
      <c r="A224" s="207" t="s">
        <v>288</v>
      </c>
      <c r="B224" s="208"/>
      <c r="C224" s="208"/>
      <c r="D224" s="209">
        <v>8045.17</v>
      </c>
      <c r="E224" s="209">
        <v>2972856.73</v>
      </c>
      <c r="F224" s="209">
        <v>1462336.36</v>
      </c>
      <c r="G224" s="209">
        <v>2603776.9</v>
      </c>
      <c r="H224" s="210"/>
      <c r="I224" s="211">
        <f>+G224+E224+F224+D224</f>
        <v>7047015.1600000001</v>
      </c>
      <c r="J224" s="276"/>
    </row>
    <row r="225" spans="1:9" ht="29.25" customHeight="1" thickBot="1" x14ac:dyDescent="0.3">
      <c r="A225" s="200" t="s">
        <v>283</v>
      </c>
      <c r="B225" s="201"/>
      <c r="C225" s="201"/>
      <c r="D225" s="212" t="s">
        <v>8</v>
      </c>
      <c r="E225" s="212"/>
      <c r="F225" s="212"/>
      <c r="G225" s="212"/>
      <c r="H225" s="201"/>
      <c r="I225" s="211"/>
    </row>
    <row r="226" spans="1:9" ht="15.75" customHeight="1" x14ac:dyDescent="0.25">
      <c r="A226" s="395" t="s">
        <v>286</v>
      </c>
      <c r="B226" s="400">
        <v>0</v>
      </c>
      <c r="C226" s="400"/>
      <c r="D226" s="400">
        <f>+D222+D224</f>
        <v>4329534.4000000004</v>
      </c>
      <c r="E226" s="400">
        <f>+E222+E224</f>
        <v>371842623.84000003</v>
      </c>
      <c r="F226" s="400">
        <f>+F222+F224</f>
        <v>24825776.550000001</v>
      </c>
      <c r="G226" s="400">
        <f>+G222+G224</f>
        <v>19858415.129999999</v>
      </c>
      <c r="H226" s="400">
        <f>+H222+H224</f>
        <v>0</v>
      </c>
      <c r="I226" s="400">
        <f>+B226+C226+D226+E226+F226+G226</f>
        <v>420856349.92000002</v>
      </c>
    </row>
    <row r="227" spans="1:9" ht="18.75" customHeight="1" thickBot="1" x14ac:dyDescent="0.3">
      <c r="A227" s="396"/>
      <c r="B227" s="401"/>
      <c r="C227" s="401"/>
      <c r="D227" s="401"/>
      <c r="E227" s="401"/>
      <c r="F227" s="401"/>
      <c r="G227" s="401"/>
      <c r="H227" s="401"/>
      <c r="I227" s="401"/>
    </row>
    <row r="228" spans="1:9" ht="15.75" customHeight="1" x14ac:dyDescent="0.25">
      <c r="A228" s="395" t="s">
        <v>289</v>
      </c>
      <c r="B228" s="397">
        <f>+B221-B226</f>
        <v>6352610</v>
      </c>
      <c r="C228" s="397"/>
      <c r="D228" s="397">
        <f>+D221-D226</f>
        <v>8672373.6099999994</v>
      </c>
      <c r="E228" s="397">
        <f>+E221-E222-E224</f>
        <v>50044194.839999996</v>
      </c>
      <c r="F228" s="397">
        <f>+F221-F222-F224</f>
        <v>5969982.0100000007</v>
      </c>
      <c r="G228" s="397">
        <f>+G221-G222-G224</f>
        <v>59803696.059999995</v>
      </c>
      <c r="H228" s="397">
        <f>+H221-H222-H224</f>
        <v>961898678.83000004</v>
      </c>
      <c r="I228" s="399">
        <f>+I221-I226</f>
        <v>1092741535.3499999</v>
      </c>
    </row>
    <row r="229" spans="1:9" ht="15.75" customHeight="1" thickBot="1" x14ac:dyDescent="0.3">
      <c r="A229" s="396"/>
      <c r="B229" s="398"/>
      <c r="C229" s="398"/>
      <c r="D229" s="398"/>
      <c r="E229" s="398"/>
      <c r="F229" s="398"/>
      <c r="G229" s="398"/>
      <c r="H229" s="398"/>
      <c r="I229" s="398"/>
    </row>
    <row r="230" spans="1:9" ht="18" x14ac:dyDescent="0.25">
      <c r="A230" s="153"/>
      <c r="B230" s="153"/>
      <c r="C230" s="153"/>
      <c r="D230" s="153"/>
      <c r="E230" s="153"/>
      <c r="F230" s="153"/>
      <c r="G230" s="154"/>
      <c r="H230" s="153"/>
      <c r="I230" s="153"/>
    </row>
    <row r="231" spans="1:9" ht="59.25" customHeight="1" x14ac:dyDescent="0.25">
      <c r="A231" s="393" t="s">
        <v>559</v>
      </c>
      <c r="B231" s="393"/>
      <c r="C231" s="393"/>
      <c r="D231" s="393"/>
      <c r="E231" s="393"/>
      <c r="F231" s="393"/>
      <c r="G231" s="393"/>
      <c r="H231" s="393"/>
      <c r="I231" s="393"/>
    </row>
    <row r="232" spans="1:9" ht="57" customHeight="1" x14ac:dyDescent="0.25">
      <c r="A232" s="371" t="s">
        <v>555</v>
      </c>
      <c r="B232" s="371"/>
      <c r="C232" s="371"/>
      <c r="D232" s="371"/>
      <c r="E232" s="371"/>
      <c r="F232" s="371"/>
      <c r="G232" s="371"/>
      <c r="H232" s="371"/>
      <c r="I232" s="371"/>
    </row>
    <row r="233" spans="1:9" ht="57" customHeight="1" x14ac:dyDescent="0.25">
      <c r="A233" s="394" t="s">
        <v>290</v>
      </c>
      <c r="B233" s="394"/>
      <c r="C233" s="394"/>
      <c r="D233" s="394"/>
      <c r="E233" s="394"/>
      <c r="F233" s="394"/>
      <c r="G233" s="394"/>
      <c r="H233" s="394"/>
      <c r="I233" s="394"/>
    </row>
    <row r="234" spans="1:9" ht="55.5" customHeight="1" thickBot="1" x14ac:dyDescent="0.3">
      <c r="A234" s="394" t="s">
        <v>563</v>
      </c>
      <c r="B234" s="394"/>
      <c r="C234" s="394"/>
      <c r="D234" s="394"/>
      <c r="E234" s="394"/>
      <c r="F234" s="394"/>
      <c r="G234" s="394"/>
      <c r="H234" s="394"/>
      <c r="I234" s="394"/>
    </row>
    <row r="235" spans="1:9" ht="45.75" customHeight="1" thickBot="1" x14ac:dyDescent="0.3">
      <c r="A235" s="213"/>
      <c r="B235" s="214" t="s">
        <v>273</v>
      </c>
      <c r="C235" s="215" t="s">
        <v>274</v>
      </c>
      <c r="D235" s="214" t="s">
        <v>275</v>
      </c>
      <c r="E235" s="214" t="s">
        <v>276</v>
      </c>
      <c r="F235" s="214" t="s">
        <v>277</v>
      </c>
      <c r="G235" s="214" t="s">
        <v>278</v>
      </c>
      <c r="H235" s="214" t="s">
        <v>279</v>
      </c>
      <c r="I235" s="216" t="s">
        <v>280</v>
      </c>
    </row>
    <row r="236" spans="1:9" ht="15" customHeight="1" x14ac:dyDescent="0.25">
      <c r="A236" s="385" t="s">
        <v>281</v>
      </c>
      <c r="B236" s="392">
        <v>6256197</v>
      </c>
      <c r="C236" s="392"/>
      <c r="D236" s="392">
        <v>12704909</v>
      </c>
      <c r="E236" s="392">
        <v>399420706</v>
      </c>
      <c r="F236" s="392">
        <v>28737321</v>
      </c>
      <c r="G236" s="392">
        <v>43210375</v>
      </c>
      <c r="H236" s="392">
        <v>744862065.80999994</v>
      </c>
      <c r="I236" s="392">
        <f>SUM(B236:H237)</f>
        <v>1235191573.8099999</v>
      </c>
    </row>
    <row r="237" spans="1:9" ht="16.5" customHeight="1" thickBot="1" x14ac:dyDescent="0.3">
      <c r="A237" s="386"/>
      <c r="B237" s="391"/>
      <c r="C237" s="391"/>
      <c r="D237" s="391"/>
      <c r="E237" s="391"/>
      <c r="F237" s="391"/>
      <c r="G237" s="391"/>
      <c r="H237" s="391"/>
      <c r="I237" s="391"/>
    </row>
    <row r="238" spans="1:9" ht="26.25" customHeight="1" thickBot="1" x14ac:dyDescent="0.3">
      <c r="A238" s="217" t="s">
        <v>282</v>
      </c>
      <c r="B238" s="218"/>
      <c r="C238" s="218"/>
      <c r="D238" s="218"/>
      <c r="E238" s="218"/>
      <c r="F238" s="218"/>
      <c r="G238" s="218">
        <f>182247+3240</f>
        <v>185487</v>
      </c>
      <c r="H238" s="219">
        <f>5029812.19+38366122.38</f>
        <v>43395934.57</v>
      </c>
      <c r="I238" s="220">
        <f>+G238+H238</f>
        <v>43581421.57</v>
      </c>
    </row>
    <row r="239" spans="1:9" ht="16.5" thickBot="1" x14ac:dyDescent="0.3">
      <c r="A239" s="217" t="s">
        <v>283</v>
      </c>
      <c r="B239" s="218"/>
      <c r="C239" s="218"/>
      <c r="D239" s="218"/>
      <c r="E239" s="218"/>
      <c r="F239" s="218"/>
      <c r="G239" s="218"/>
      <c r="H239" s="219"/>
      <c r="I239" s="220"/>
    </row>
    <row r="240" spans="1:9" ht="16.5" thickBot="1" x14ac:dyDescent="0.3">
      <c r="A240" s="217" t="s">
        <v>284</v>
      </c>
      <c r="B240" s="218"/>
      <c r="C240" s="218"/>
      <c r="D240" s="218">
        <v>0</v>
      </c>
      <c r="E240" s="218"/>
      <c r="F240" s="218"/>
      <c r="G240" s="218"/>
      <c r="H240" s="218">
        <v>0</v>
      </c>
      <c r="I240" s="220">
        <f>SUM(B240:H241)</f>
        <v>0</v>
      </c>
    </row>
    <row r="241" spans="1:9" ht="16.5" thickBot="1" x14ac:dyDescent="0.3">
      <c r="A241" s="217" t="s">
        <v>285</v>
      </c>
      <c r="B241" s="218"/>
      <c r="C241" s="218"/>
      <c r="D241" s="218"/>
      <c r="E241" s="218"/>
      <c r="F241" s="218"/>
      <c r="G241" s="218"/>
      <c r="H241" s="218"/>
      <c r="I241" s="220"/>
    </row>
    <row r="242" spans="1:9" ht="37.5" customHeight="1" thickBot="1" x14ac:dyDescent="0.3">
      <c r="A242" s="217" t="s">
        <v>286</v>
      </c>
      <c r="B242" s="221">
        <f t="shared" ref="B242:I242" si="2">SUM(B236:B241)</f>
        <v>6256197</v>
      </c>
      <c r="C242" s="221">
        <f t="shared" si="2"/>
        <v>0</v>
      </c>
      <c r="D242" s="221">
        <f t="shared" si="2"/>
        <v>12704909</v>
      </c>
      <c r="E242" s="221">
        <f t="shared" si="2"/>
        <v>399420706</v>
      </c>
      <c r="F242" s="221">
        <f t="shared" si="2"/>
        <v>28737321</v>
      </c>
      <c r="G242" s="221">
        <f t="shared" si="2"/>
        <v>43395862</v>
      </c>
      <c r="H242" s="221">
        <f t="shared" si="2"/>
        <v>788258000.38</v>
      </c>
      <c r="I242" s="222">
        <f t="shared" si="2"/>
        <v>1278772995.3799999</v>
      </c>
    </row>
    <row r="243" spans="1:9" ht="15" customHeight="1" x14ac:dyDescent="0.25">
      <c r="A243" s="385" t="s">
        <v>287</v>
      </c>
      <c r="B243" s="390"/>
      <c r="C243" s="390"/>
      <c r="D243" s="390">
        <v>4299562</v>
      </c>
      <c r="E243" s="390">
        <v>364462311</v>
      </c>
      <c r="F243" s="390">
        <v>21045780</v>
      </c>
      <c r="G243" s="390">
        <v>17253357</v>
      </c>
      <c r="H243" s="390"/>
      <c r="I243" s="392">
        <f>SUM(B243:H244)</f>
        <v>407061010</v>
      </c>
    </row>
    <row r="244" spans="1:9" ht="23.25" customHeight="1" thickBot="1" x14ac:dyDescent="0.3">
      <c r="A244" s="386"/>
      <c r="B244" s="391"/>
      <c r="C244" s="391"/>
      <c r="D244" s="391"/>
      <c r="E244" s="391"/>
      <c r="F244" s="391"/>
      <c r="G244" s="391"/>
      <c r="H244" s="391"/>
      <c r="I244" s="391"/>
    </row>
    <row r="245" spans="1:9" ht="32.25" thickBot="1" x14ac:dyDescent="0.3">
      <c r="A245" s="223" t="s">
        <v>288</v>
      </c>
      <c r="B245" s="224"/>
      <c r="C245" s="224"/>
      <c r="D245" s="225">
        <f>2366.53+2366.53+2366.53+2366.53+1727.48+1727.48</f>
        <v>12921.08</v>
      </c>
      <c r="E245" s="225">
        <f>357091.19+356101.44+356100.84+358219.4+358219.58+438219.66</f>
        <v>2223952.1100000003</v>
      </c>
      <c r="F245" s="225">
        <f>194664.22+194664.39+193471.24+193561.21+193561+192976.89</f>
        <v>1162898.95</v>
      </c>
      <c r="G245" s="225">
        <f>106.86+106.86+106.86+106.86+106.87+106.86</f>
        <v>641.16999999999996</v>
      </c>
      <c r="H245" s="218"/>
      <c r="I245" s="226">
        <f>+G245+E245+F245+D245</f>
        <v>3400413.3100000005</v>
      </c>
    </row>
    <row r="246" spans="1:9" ht="16.5" thickBot="1" x14ac:dyDescent="0.3">
      <c r="A246" s="217" t="s">
        <v>283</v>
      </c>
      <c r="B246" s="218"/>
      <c r="C246" s="218"/>
      <c r="D246" s="227" t="s">
        <v>8</v>
      </c>
      <c r="E246" s="227"/>
      <c r="F246" s="227"/>
      <c r="G246" s="227"/>
      <c r="H246" s="218"/>
      <c r="I246" s="226"/>
    </row>
    <row r="247" spans="1:9" ht="15" customHeight="1" x14ac:dyDescent="0.25">
      <c r="A247" s="385" t="s">
        <v>286</v>
      </c>
      <c r="B247" s="383">
        <v>0</v>
      </c>
      <c r="C247" s="383"/>
      <c r="D247" s="383">
        <f>+D243+D245</f>
        <v>4312483.08</v>
      </c>
      <c r="E247" s="383">
        <f>+E243+E245</f>
        <v>366686263.11000001</v>
      </c>
      <c r="F247" s="383">
        <f>+F243+F245</f>
        <v>22208678.949999999</v>
      </c>
      <c r="G247" s="383">
        <f>+G243+G245</f>
        <v>17253998.170000002</v>
      </c>
      <c r="H247" s="383">
        <f>+H243+H245</f>
        <v>0</v>
      </c>
      <c r="I247" s="383">
        <f>+B247+C247+D247+E247+F247+G247</f>
        <v>410461423.31</v>
      </c>
    </row>
    <row r="248" spans="1:9" ht="22.5" customHeight="1" thickBot="1" x14ac:dyDescent="0.3">
      <c r="A248" s="386"/>
      <c r="B248" s="384"/>
      <c r="C248" s="384"/>
      <c r="D248" s="384"/>
      <c r="E248" s="384"/>
      <c r="F248" s="384"/>
      <c r="G248" s="384"/>
      <c r="H248" s="384"/>
      <c r="I248" s="384"/>
    </row>
    <row r="249" spans="1:9" ht="15" customHeight="1" x14ac:dyDescent="0.25">
      <c r="A249" s="385" t="s">
        <v>289</v>
      </c>
      <c r="B249" s="387">
        <f>+B242-B247</f>
        <v>6256197</v>
      </c>
      <c r="C249" s="387"/>
      <c r="D249" s="387">
        <f>+D242-D247</f>
        <v>8392425.9199999999</v>
      </c>
      <c r="E249" s="387">
        <f>+E242-E243-E245</f>
        <v>32734442.890000001</v>
      </c>
      <c r="F249" s="387">
        <f>+F242-F243-F245</f>
        <v>6528642.0499999998</v>
      </c>
      <c r="G249" s="387">
        <f>+G242-G243-G245</f>
        <v>26141863.829999998</v>
      </c>
      <c r="H249" s="387">
        <f>+H242-H243-H245</f>
        <v>788258000.38</v>
      </c>
      <c r="I249" s="387">
        <f>+I242-I247</f>
        <v>868311572.06999993</v>
      </c>
    </row>
    <row r="250" spans="1:9" ht="21.75" customHeight="1" thickBot="1" x14ac:dyDescent="0.3">
      <c r="A250" s="386"/>
      <c r="B250" s="388"/>
      <c r="C250" s="388"/>
      <c r="D250" s="388"/>
      <c r="E250" s="388"/>
      <c r="F250" s="388"/>
      <c r="G250" s="388"/>
      <c r="H250" s="388"/>
      <c r="I250" s="388"/>
    </row>
    <row r="251" spans="1:9" ht="18" x14ac:dyDescent="0.25">
      <c r="A251" s="228"/>
      <c r="B251" s="228"/>
      <c r="C251" s="228"/>
      <c r="D251" s="228"/>
      <c r="E251" s="228"/>
      <c r="F251" s="228"/>
      <c r="G251" s="228"/>
      <c r="H251" s="228"/>
      <c r="I251" s="228"/>
    </row>
    <row r="252" spans="1:9" ht="66" customHeight="1" x14ac:dyDescent="0.25">
      <c r="A252" s="389" t="s">
        <v>291</v>
      </c>
      <c r="B252" s="389"/>
      <c r="C252" s="389"/>
      <c r="D252" s="389"/>
      <c r="E252" s="389"/>
      <c r="F252" s="389"/>
      <c r="G252" s="389"/>
      <c r="H252" s="389"/>
      <c r="I252" s="389"/>
    </row>
    <row r="253" spans="1:9" ht="26.25" customHeight="1" x14ac:dyDescent="0.25">
      <c r="A253" s="229"/>
      <c r="B253" s="229"/>
      <c r="C253" s="229"/>
      <c r="D253" s="229"/>
      <c r="E253" s="229"/>
      <c r="F253" s="229"/>
      <c r="G253" s="229"/>
      <c r="H253" s="229"/>
      <c r="I253" s="229"/>
    </row>
    <row r="254" spans="1:9" ht="56.25" customHeight="1" x14ac:dyDescent="0.25">
      <c r="A254" s="382" t="s">
        <v>292</v>
      </c>
      <c r="B254" s="382"/>
      <c r="C254" s="382"/>
      <c r="D254" s="382"/>
      <c r="E254" s="230"/>
      <c r="F254" s="230"/>
      <c r="G254" s="230"/>
      <c r="H254" s="230"/>
      <c r="I254" s="230"/>
    </row>
    <row r="255" spans="1:9" ht="41.25" customHeight="1" x14ac:dyDescent="0.25">
      <c r="A255" s="380" t="s">
        <v>293</v>
      </c>
      <c r="B255" s="380"/>
      <c r="C255" s="380"/>
      <c r="D255" s="380"/>
      <c r="E255" s="380"/>
      <c r="F255" s="380"/>
      <c r="G255" s="380" t="s">
        <v>294</v>
      </c>
      <c r="H255" s="380"/>
      <c r="I255" s="231" t="s">
        <v>295</v>
      </c>
    </row>
    <row r="256" spans="1:9" ht="27.75" customHeight="1" x14ac:dyDescent="0.25">
      <c r="A256" s="232"/>
      <c r="B256" s="232"/>
      <c r="C256" s="231"/>
      <c r="D256" s="230"/>
      <c r="E256" s="230"/>
      <c r="F256" s="230"/>
      <c r="G256" s="230"/>
      <c r="H256" s="230"/>
      <c r="I256" s="230"/>
    </row>
    <row r="257" spans="1:9" ht="15" customHeight="1" x14ac:dyDescent="0.25">
      <c r="A257" s="233" t="s">
        <v>296</v>
      </c>
      <c r="B257" s="233"/>
      <c r="C257" s="234"/>
      <c r="D257" s="235"/>
      <c r="E257" s="235"/>
      <c r="F257" s="379" t="s">
        <v>297</v>
      </c>
      <c r="G257" s="379"/>
      <c r="H257" s="379"/>
      <c r="I257" s="234">
        <v>11757019.49</v>
      </c>
    </row>
    <row r="258" spans="1:9" ht="15" customHeight="1" x14ac:dyDescent="0.25">
      <c r="A258" s="233" t="s">
        <v>296</v>
      </c>
      <c r="B258" s="233"/>
      <c r="C258" s="234"/>
      <c r="D258" s="235"/>
      <c r="E258" s="235"/>
      <c r="F258" s="379" t="s">
        <v>298</v>
      </c>
      <c r="G258" s="379"/>
      <c r="H258" s="379"/>
      <c r="I258" s="234">
        <v>5828367.1699999999</v>
      </c>
    </row>
    <row r="259" spans="1:9" ht="15" customHeight="1" x14ac:dyDescent="0.25">
      <c r="A259" s="233" t="s">
        <v>296</v>
      </c>
      <c r="B259" s="233"/>
      <c r="C259" s="234"/>
      <c r="D259" s="235"/>
      <c r="E259" s="235"/>
      <c r="F259" s="379" t="s">
        <v>299</v>
      </c>
      <c r="G259" s="379"/>
      <c r="H259" s="379"/>
      <c r="I259" s="234">
        <v>8092281.96</v>
      </c>
    </row>
    <row r="260" spans="1:9" ht="15" customHeight="1" x14ac:dyDescent="0.25">
      <c r="A260" s="233" t="s">
        <v>300</v>
      </c>
      <c r="B260" s="233"/>
      <c r="C260" s="234"/>
      <c r="D260" s="235"/>
      <c r="E260" s="235"/>
      <c r="F260" s="379" t="s">
        <v>301</v>
      </c>
      <c r="G260" s="379"/>
      <c r="H260" s="379"/>
      <c r="I260" s="234">
        <v>20999215.75</v>
      </c>
    </row>
    <row r="261" spans="1:9" ht="15" customHeight="1" x14ac:dyDescent="0.25">
      <c r="A261" s="233" t="s">
        <v>302</v>
      </c>
      <c r="B261" s="233"/>
      <c r="C261" s="234"/>
      <c r="D261" s="235"/>
      <c r="E261" s="235"/>
      <c r="F261" s="379" t="s">
        <v>303</v>
      </c>
      <c r="G261" s="379"/>
      <c r="H261" s="379"/>
      <c r="I261" s="234">
        <v>12838881.960000001</v>
      </c>
    </row>
    <row r="262" spans="1:9" ht="15" customHeight="1" x14ac:dyDescent="0.25">
      <c r="A262" s="379" t="s">
        <v>304</v>
      </c>
      <c r="B262" s="379"/>
      <c r="C262" s="379"/>
      <c r="D262" s="379"/>
      <c r="E262" s="236"/>
      <c r="F262" s="379" t="s">
        <v>305</v>
      </c>
      <c r="G262" s="379"/>
      <c r="H262" s="379"/>
      <c r="I262" s="234">
        <v>57623641.869999997</v>
      </c>
    </row>
    <row r="263" spans="1:9" ht="15" customHeight="1" x14ac:dyDescent="0.25">
      <c r="A263" s="233" t="s">
        <v>296</v>
      </c>
      <c r="B263" s="233"/>
      <c r="C263" s="234"/>
      <c r="D263" s="235"/>
      <c r="E263" s="235"/>
      <c r="F263" s="379" t="s">
        <v>306</v>
      </c>
      <c r="G263" s="379"/>
      <c r="H263" s="379"/>
      <c r="I263" s="234">
        <v>96577033.079999998</v>
      </c>
    </row>
    <row r="264" spans="1:9" ht="15" customHeight="1" x14ac:dyDescent="0.25">
      <c r="A264" s="233" t="s">
        <v>307</v>
      </c>
      <c r="B264" s="233"/>
      <c r="C264" s="234"/>
      <c r="D264" s="235"/>
      <c r="E264" s="235"/>
      <c r="F264" s="379" t="s">
        <v>308</v>
      </c>
      <c r="G264" s="379"/>
      <c r="H264" s="379"/>
      <c r="I264" s="234">
        <v>10865713.82</v>
      </c>
    </row>
    <row r="265" spans="1:9" ht="15" customHeight="1" x14ac:dyDescent="0.25">
      <c r="A265" s="379" t="s">
        <v>309</v>
      </c>
      <c r="B265" s="379"/>
      <c r="C265" s="379"/>
      <c r="D265" s="379"/>
      <c r="E265" s="236"/>
      <c r="F265" s="379" t="s">
        <v>310</v>
      </c>
      <c r="G265" s="379"/>
      <c r="H265" s="379"/>
      <c r="I265" s="234">
        <v>13577876.369999999</v>
      </c>
    </row>
    <row r="266" spans="1:9" ht="15" customHeight="1" x14ac:dyDescent="0.25">
      <c r="A266" s="379" t="s">
        <v>309</v>
      </c>
      <c r="B266" s="379"/>
      <c r="C266" s="379"/>
      <c r="D266" s="379"/>
      <c r="E266" s="236"/>
      <c r="F266" s="379" t="s">
        <v>311</v>
      </c>
      <c r="G266" s="379"/>
      <c r="H266" s="379"/>
      <c r="I266" s="234">
        <v>58218534.380000003</v>
      </c>
    </row>
    <row r="267" spans="1:9" ht="15" customHeight="1" x14ac:dyDescent="0.25">
      <c r="A267" s="379" t="s">
        <v>296</v>
      </c>
      <c r="B267" s="379"/>
      <c r="C267" s="379"/>
      <c r="D267" s="379"/>
      <c r="E267" s="236"/>
      <c r="F267" s="379" t="s">
        <v>312</v>
      </c>
      <c r="G267" s="379"/>
      <c r="H267" s="379"/>
      <c r="I267" s="234">
        <v>24215154.120000001</v>
      </c>
    </row>
    <row r="268" spans="1:9" ht="15" customHeight="1" x14ac:dyDescent="0.25">
      <c r="A268" s="233" t="s">
        <v>313</v>
      </c>
      <c r="B268" s="233"/>
      <c r="C268" s="234"/>
      <c r="D268" s="235"/>
      <c r="E268" s="235"/>
      <c r="F268" s="379" t="s">
        <v>314</v>
      </c>
      <c r="G268" s="379"/>
      <c r="H268" s="379"/>
      <c r="I268" s="234">
        <v>8641745.6099999994</v>
      </c>
    </row>
    <row r="269" spans="1:9" ht="15" customHeight="1" x14ac:dyDescent="0.25">
      <c r="A269" s="233" t="s">
        <v>315</v>
      </c>
      <c r="B269" s="233"/>
      <c r="C269" s="234"/>
      <c r="D269" s="235"/>
      <c r="E269" s="235"/>
      <c r="F269" s="379" t="s">
        <v>316</v>
      </c>
      <c r="G269" s="379"/>
      <c r="H269" s="379"/>
      <c r="I269" s="234">
        <v>12721068.91</v>
      </c>
    </row>
    <row r="270" spans="1:9" ht="15" customHeight="1" x14ac:dyDescent="0.25">
      <c r="A270" s="233" t="s">
        <v>317</v>
      </c>
      <c r="B270" s="233"/>
      <c r="C270" s="234"/>
      <c r="D270" s="235"/>
      <c r="E270" s="235"/>
      <c r="F270" s="379" t="s">
        <v>318</v>
      </c>
      <c r="G270" s="379"/>
      <c r="H270" s="379"/>
      <c r="I270" s="234">
        <v>40690028.899999999</v>
      </c>
    </row>
    <row r="271" spans="1:9" ht="15" customHeight="1" x14ac:dyDescent="0.25">
      <c r="A271" s="233" t="s">
        <v>319</v>
      </c>
      <c r="B271" s="233"/>
      <c r="C271" s="234"/>
      <c r="D271" s="235"/>
      <c r="E271" s="235"/>
      <c r="F271" s="379" t="s">
        <v>320</v>
      </c>
      <c r="G271" s="379"/>
      <c r="H271" s="379"/>
      <c r="I271" s="234">
        <v>19245435.039999999</v>
      </c>
    </row>
    <row r="272" spans="1:9" ht="15" customHeight="1" x14ac:dyDescent="0.25">
      <c r="A272" s="233" t="s">
        <v>321</v>
      </c>
      <c r="B272" s="233"/>
      <c r="C272" s="234"/>
      <c r="D272" s="235"/>
      <c r="E272" s="235"/>
      <c r="F272" s="379" t="s">
        <v>322</v>
      </c>
      <c r="G272" s="379"/>
      <c r="H272" s="379"/>
      <c r="I272" s="234">
        <v>7386767.1900000004</v>
      </c>
    </row>
    <row r="273" spans="1:9" ht="15" customHeight="1" x14ac:dyDescent="0.25">
      <c r="A273" s="233" t="s">
        <v>323</v>
      </c>
      <c r="B273" s="233"/>
      <c r="C273" s="234"/>
      <c r="D273" s="235"/>
      <c r="E273" s="235"/>
      <c r="F273" s="379" t="s">
        <v>324</v>
      </c>
      <c r="G273" s="379"/>
      <c r="H273" s="379"/>
      <c r="I273" s="234">
        <v>5226366.29</v>
      </c>
    </row>
    <row r="274" spans="1:9" ht="15" customHeight="1" x14ac:dyDescent="0.25">
      <c r="A274" s="233" t="s">
        <v>325</v>
      </c>
      <c r="B274" s="233"/>
      <c r="C274" s="234"/>
      <c r="D274" s="235"/>
      <c r="E274" s="235"/>
      <c r="F274" s="379" t="s">
        <v>326</v>
      </c>
      <c r="G274" s="379"/>
      <c r="H274" s="379"/>
      <c r="I274" s="234">
        <v>8486841.2300000004</v>
      </c>
    </row>
    <row r="275" spans="1:9" ht="15" customHeight="1" x14ac:dyDescent="0.25">
      <c r="A275" s="233" t="s">
        <v>321</v>
      </c>
      <c r="B275" s="233"/>
      <c r="C275" s="234"/>
      <c r="D275" s="235"/>
      <c r="E275" s="235"/>
      <c r="F275" s="379" t="s">
        <v>327</v>
      </c>
      <c r="G275" s="379"/>
      <c r="H275" s="379"/>
      <c r="I275" s="234">
        <v>10041499.390000001</v>
      </c>
    </row>
    <row r="276" spans="1:9" ht="15" customHeight="1" x14ac:dyDescent="0.25">
      <c r="A276" s="233" t="s">
        <v>328</v>
      </c>
      <c r="B276" s="233"/>
      <c r="C276" s="234"/>
      <c r="D276" s="235"/>
      <c r="E276" s="235"/>
      <c r="F276" s="379" t="s">
        <v>329</v>
      </c>
      <c r="G276" s="379"/>
      <c r="H276" s="379"/>
      <c r="I276" s="234">
        <v>4046903.25</v>
      </c>
    </row>
    <row r="277" spans="1:9" ht="15" customHeight="1" x14ac:dyDescent="0.25">
      <c r="A277" s="233" t="s">
        <v>330</v>
      </c>
      <c r="B277" s="233"/>
      <c r="C277" s="234"/>
      <c r="D277" s="235"/>
      <c r="E277" s="235"/>
      <c r="F277" s="379" t="s">
        <v>331</v>
      </c>
      <c r="G277" s="379"/>
      <c r="H277" s="379"/>
      <c r="I277" s="234">
        <v>19029468.02</v>
      </c>
    </row>
    <row r="278" spans="1:9" ht="15" customHeight="1" x14ac:dyDescent="0.25">
      <c r="A278" s="233" t="s">
        <v>332</v>
      </c>
      <c r="B278" s="236"/>
      <c r="C278" s="234"/>
      <c r="D278" s="235"/>
      <c r="E278" s="235"/>
      <c r="F278" s="379" t="s">
        <v>333</v>
      </c>
      <c r="G278" s="379"/>
      <c r="H278" s="379"/>
      <c r="I278" s="234">
        <v>3190859.29</v>
      </c>
    </row>
    <row r="279" spans="1:9" ht="15" customHeight="1" x14ac:dyDescent="0.25">
      <c r="A279" s="233" t="s">
        <v>334</v>
      </c>
      <c r="B279" s="233"/>
      <c r="C279" s="234"/>
      <c r="D279" s="235"/>
      <c r="E279" s="235"/>
      <c r="F279" s="379" t="s">
        <v>335</v>
      </c>
      <c r="G279" s="379"/>
      <c r="H279" s="379"/>
      <c r="I279" s="234">
        <v>5618876.2400000002</v>
      </c>
    </row>
    <row r="280" spans="1:9" ht="15" customHeight="1" x14ac:dyDescent="0.25">
      <c r="A280" s="233" t="s">
        <v>336</v>
      </c>
      <c r="B280" s="233"/>
      <c r="C280" s="234"/>
      <c r="D280" s="235"/>
      <c r="E280" s="235"/>
      <c r="F280" s="379" t="s">
        <v>337</v>
      </c>
      <c r="G280" s="379"/>
      <c r="H280" s="379"/>
      <c r="I280" s="234">
        <v>7992745.4400000004</v>
      </c>
    </row>
    <row r="281" spans="1:9" ht="15" customHeight="1" x14ac:dyDescent="0.25">
      <c r="A281" s="233" t="s">
        <v>313</v>
      </c>
      <c r="B281" s="233"/>
      <c r="C281" s="234"/>
      <c r="D281" s="235"/>
      <c r="E281" s="235"/>
      <c r="F281" s="379" t="s">
        <v>338</v>
      </c>
      <c r="G281" s="379"/>
      <c r="H281" s="379"/>
      <c r="I281" s="234">
        <v>2249215.9</v>
      </c>
    </row>
    <row r="282" spans="1:9" ht="15" customHeight="1" x14ac:dyDescent="0.25">
      <c r="A282" s="233" t="s">
        <v>339</v>
      </c>
      <c r="B282" s="233"/>
      <c r="C282" s="234"/>
      <c r="D282" s="235"/>
      <c r="E282" s="235"/>
      <c r="F282" s="379" t="s">
        <v>340</v>
      </c>
      <c r="G282" s="379"/>
      <c r="H282" s="379"/>
      <c r="I282" s="234">
        <v>14495076.26</v>
      </c>
    </row>
    <row r="283" spans="1:9" ht="15" customHeight="1" x14ac:dyDescent="0.25">
      <c r="A283" s="233" t="s">
        <v>341</v>
      </c>
      <c r="B283" s="233"/>
      <c r="C283" s="234"/>
      <c r="D283" s="235"/>
      <c r="E283" s="235"/>
      <c r="F283" s="379" t="s">
        <v>342</v>
      </c>
      <c r="G283" s="379"/>
      <c r="H283" s="379"/>
      <c r="I283" s="234">
        <v>24203532.77</v>
      </c>
    </row>
    <row r="284" spans="1:9" ht="15" customHeight="1" x14ac:dyDescent="0.25">
      <c r="A284" s="233" t="s">
        <v>343</v>
      </c>
      <c r="B284" s="233"/>
      <c r="C284" s="234"/>
      <c r="D284" s="235"/>
      <c r="E284" s="235"/>
      <c r="F284" s="379" t="s">
        <v>344</v>
      </c>
      <c r="G284" s="379"/>
      <c r="H284" s="379"/>
      <c r="I284" s="234">
        <v>29067721.600000001</v>
      </c>
    </row>
    <row r="285" spans="1:9" ht="15" customHeight="1" x14ac:dyDescent="0.25">
      <c r="A285" s="233" t="s">
        <v>345</v>
      </c>
      <c r="B285" s="233"/>
      <c r="C285" s="234"/>
      <c r="D285" s="235"/>
      <c r="E285" s="235"/>
      <c r="F285" s="379" t="s">
        <v>346</v>
      </c>
      <c r="G285" s="379"/>
      <c r="H285" s="379"/>
      <c r="I285" s="234">
        <v>5609981.8399999999</v>
      </c>
    </row>
    <row r="286" spans="1:9" ht="15" customHeight="1" x14ac:dyDescent="0.25">
      <c r="A286" s="233" t="s">
        <v>347</v>
      </c>
      <c r="B286" s="233"/>
      <c r="C286" s="234"/>
      <c r="D286" s="235"/>
      <c r="E286" s="235"/>
      <c r="F286" s="379" t="s">
        <v>348</v>
      </c>
      <c r="G286" s="379"/>
      <c r="H286" s="379"/>
      <c r="I286" s="234">
        <v>11677424.48</v>
      </c>
    </row>
    <row r="287" spans="1:9" ht="15" customHeight="1" x14ac:dyDescent="0.25">
      <c r="A287" s="233" t="s">
        <v>349</v>
      </c>
      <c r="B287" s="233"/>
      <c r="C287" s="234"/>
      <c r="D287" s="235"/>
      <c r="E287" s="235"/>
      <c r="F287" s="379" t="s">
        <v>350</v>
      </c>
      <c r="G287" s="379"/>
      <c r="H287" s="379"/>
      <c r="I287" s="234">
        <v>9325443.1999999993</v>
      </c>
    </row>
    <row r="288" spans="1:9" ht="15" customHeight="1" x14ac:dyDescent="0.25">
      <c r="A288" s="379" t="s">
        <v>351</v>
      </c>
      <c r="B288" s="379"/>
      <c r="C288" s="379"/>
      <c r="D288" s="379"/>
      <c r="E288" s="236"/>
      <c r="F288" s="381" t="s">
        <v>352</v>
      </c>
      <c r="G288" s="381"/>
      <c r="H288" s="381"/>
      <c r="I288" s="234">
        <v>2205656.7400000002</v>
      </c>
    </row>
    <row r="289" spans="1:9" ht="15" customHeight="1" x14ac:dyDescent="0.25">
      <c r="A289" s="379" t="s">
        <v>353</v>
      </c>
      <c r="B289" s="379"/>
      <c r="C289" s="379"/>
      <c r="D289" s="379"/>
      <c r="E289" s="236"/>
      <c r="F289" s="379" t="s">
        <v>354</v>
      </c>
      <c r="G289" s="379"/>
      <c r="H289" s="379"/>
      <c r="I289" s="234">
        <v>1319627.26</v>
      </c>
    </row>
    <row r="290" spans="1:9" ht="15" customHeight="1" x14ac:dyDescent="0.25">
      <c r="A290" s="379" t="s">
        <v>353</v>
      </c>
      <c r="B290" s="379"/>
      <c r="C290" s="379"/>
      <c r="D290" s="379"/>
      <c r="E290" s="236"/>
      <c r="F290" s="379" t="s">
        <v>355</v>
      </c>
      <c r="G290" s="379"/>
      <c r="H290" s="379"/>
      <c r="I290" s="234">
        <v>1413918.87</v>
      </c>
    </row>
    <row r="291" spans="1:9" ht="15" customHeight="1" x14ac:dyDescent="0.25">
      <c r="A291" s="379" t="s">
        <v>353</v>
      </c>
      <c r="B291" s="379"/>
      <c r="C291" s="379"/>
      <c r="D291" s="379"/>
      <c r="E291" s="236"/>
      <c r="F291" s="379" t="s">
        <v>356</v>
      </c>
      <c r="G291" s="379"/>
      <c r="H291" s="379"/>
      <c r="I291" s="234">
        <v>2593971.69</v>
      </c>
    </row>
    <row r="292" spans="1:9" ht="15" customHeight="1" x14ac:dyDescent="0.25">
      <c r="A292" s="233" t="s">
        <v>357</v>
      </c>
      <c r="B292" s="233"/>
      <c r="C292" s="234"/>
      <c r="D292" s="235"/>
      <c r="E292" s="235"/>
      <c r="F292" s="379" t="s">
        <v>358</v>
      </c>
      <c r="G292" s="379"/>
      <c r="H292" s="379"/>
      <c r="I292" s="234">
        <v>4187896.6</v>
      </c>
    </row>
    <row r="293" spans="1:9" ht="15" customHeight="1" x14ac:dyDescent="0.25">
      <c r="A293" s="233" t="s">
        <v>359</v>
      </c>
      <c r="B293" s="233"/>
      <c r="C293" s="234"/>
      <c r="D293" s="235"/>
      <c r="E293" s="235"/>
      <c r="F293" s="379" t="s">
        <v>360</v>
      </c>
      <c r="G293" s="379"/>
      <c r="H293" s="379"/>
      <c r="I293" s="234">
        <v>9449841.0999999996</v>
      </c>
    </row>
    <row r="294" spans="1:9" ht="15" customHeight="1" x14ac:dyDescent="0.25">
      <c r="A294" s="233" t="s">
        <v>361</v>
      </c>
      <c r="B294" s="233"/>
      <c r="C294" s="234"/>
      <c r="D294" s="235"/>
      <c r="E294" s="235"/>
      <c r="F294" s="379" t="s">
        <v>362</v>
      </c>
      <c r="G294" s="379"/>
      <c r="H294" s="379"/>
      <c r="I294" s="234">
        <v>8244399.7000000002</v>
      </c>
    </row>
    <row r="295" spans="1:9" ht="15" customHeight="1" x14ac:dyDescent="0.25">
      <c r="A295" s="233" t="s">
        <v>363</v>
      </c>
      <c r="B295" s="233"/>
      <c r="C295" s="234"/>
      <c r="D295" s="235"/>
      <c r="E295" s="235"/>
      <c r="F295" s="379" t="s">
        <v>364</v>
      </c>
      <c r="G295" s="379"/>
      <c r="H295" s="379"/>
      <c r="I295" s="234">
        <v>6095120.4800000004</v>
      </c>
    </row>
    <row r="296" spans="1:9" ht="15" customHeight="1" x14ac:dyDescent="0.25">
      <c r="A296" s="233" t="s">
        <v>365</v>
      </c>
      <c r="B296" s="233"/>
      <c r="C296" s="234"/>
      <c r="D296" s="235"/>
      <c r="E296" s="235"/>
      <c r="F296" s="379" t="s">
        <v>366</v>
      </c>
      <c r="G296" s="379"/>
      <c r="H296" s="379"/>
      <c r="I296" s="234">
        <v>12901406.26</v>
      </c>
    </row>
    <row r="297" spans="1:9" ht="15" customHeight="1" x14ac:dyDescent="0.25">
      <c r="A297" s="233" t="s">
        <v>367</v>
      </c>
      <c r="B297" s="233"/>
      <c r="C297" s="234"/>
      <c r="D297" s="235"/>
      <c r="E297" s="235"/>
      <c r="F297" s="379" t="s">
        <v>368</v>
      </c>
      <c r="G297" s="379"/>
      <c r="H297" s="379"/>
      <c r="I297" s="234">
        <v>13395127.26</v>
      </c>
    </row>
    <row r="298" spans="1:9" ht="15" customHeight="1" x14ac:dyDescent="0.25">
      <c r="A298" s="233" t="s">
        <v>369</v>
      </c>
      <c r="B298" s="233"/>
      <c r="C298" s="234"/>
      <c r="D298" s="235"/>
      <c r="E298" s="235"/>
      <c r="F298" s="379" t="s">
        <v>370</v>
      </c>
      <c r="G298" s="379"/>
      <c r="H298" s="379"/>
      <c r="I298" s="234">
        <v>30779157.239999998</v>
      </c>
    </row>
    <row r="299" spans="1:9" ht="15" customHeight="1" x14ac:dyDescent="0.25">
      <c r="A299" s="233" t="s">
        <v>371</v>
      </c>
      <c r="B299" s="233"/>
      <c r="C299" s="234"/>
      <c r="D299" s="235"/>
      <c r="E299" s="235"/>
      <c r="F299" s="379" t="s">
        <v>372</v>
      </c>
      <c r="G299" s="379"/>
      <c r="H299" s="379"/>
      <c r="I299" s="234">
        <v>12210719.119999999</v>
      </c>
    </row>
    <row r="300" spans="1:9" ht="15" customHeight="1" x14ac:dyDescent="0.25">
      <c r="A300" s="233" t="s">
        <v>373</v>
      </c>
      <c r="B300" s="233"/>
      <c r="C300" s="234"/>
      <c r="D300" s="235"/>
      <c r="E300" s="235"/>
      <c r="F300" s="379" t="s">
        <v>374</v>
      </c>
      <c r="G300" s="379"/>
      <c r="H300" s="379"/>
      <c r="I300" s="234">
        <v>1985119.68</v>
      </c>
    </row>
    <row r="301" spans="1:9" ht="15" customHeight="1" x14ac:dyDescent="0.25">
      <c r="A301" s="233" t="s">
        <v>375</v>
      </c>
      <c r="B301" s="233"/>
      <c r="C301" s="234"/>
      <c r="D301" s="235"/>
      <c r="E301" s="235"/>
      <c r="F301" s="379" t="s">
        <v>376</v>
      </c>
      <c r="G301" s="379"/>
      <c r="H301" s="379"/>
      <c r="I301" s="234">
        <v>1566544.4</v>
      </c>
    </row>
    <row r="302" spans="1:9" ht="15" customHeight="1" x14ac:dyDescent="0.25">
      <c r="A302" s="233" t="s">
        <v>377</v>
      </c>
      <c r="B302" s="233"/>
      <c r="C302" s="234"/>
      <c r="D302" s="235"/>
      <c r="E302" s="235"/>
      <c r="F302" s="379" t="s">
        <v>378</v>
      </c>
      <c r="G302" s="379"/>
      <c r="H302" s="379"/>
      <c r="I302" s="234">
        <v>4414958.68</v>
      </c>
    </row>
    <row r="303" spans="1:9" ht="15" customHeight="1" x14ac:dyDescent="0.25">
      <c r="A303" s="233" t="s">
        <v>379</v>
      </c>
      <c r="B303" s="233"/>
      <c r="C303" s="234"/>
      <c r="D303" s="235"/>
      <c r="E303" s="235"/>
      <c r="F303" s="379" t="s">
        <v>380</v>
      </c>
      <c r="G303" s="379"/>
      <c r="H303" s="379"/>
      <c r="I303" s="234">
        <v>19956177.039999999</v>
      </c>
    </row>
    <row r="304" spans="1:9" ht="15" customHeight="1" x14ac:dyDescent="0.25">
      <c r="A304" s="233" t="s">
        <v>381</v>
      </c>
      <c r="B304" s="233"/>
      <c r="C304" s="234"/>
      <c r="D304" s="235"/>
      <c r="E304" s="235"/>
      <c r="F304" s="379" t="s">
        <v>382</v>
      </c>
      <c r="G304" s="379"/>
      <c r="H304" s="379"/>
      <c r="I304" s="234">
        <v>11089143.970000001</v>
      </c>
    </row>
    <row r="305" spans="1:9" ht="15" customHeight="1" x14ac:dyDescent="0.25">
      <c r="A305" s="233" t="s">
        <v>383</v>
      </c>
      <c r="B305" s="233"/>
      <c r="C305" s="234"/>
      <c r="D305" s="235"/>
      <c r="E305" s="235"/>
      <c r="F305" s="379" t="s">
        <v>384</v>
      </c>
      <c r="G305" s="379"/>
      <c r="H305" s="379"/>
      <c r="I305" s="234">
        <v>18251915.879999999</v>
      </c>
    </row>
    <row r="306" spans="1:9" ht="15" customHeight="1" x14ac:dyDescent="0.25">
      <c r="A306" s="233" t="s">
        <v>385</v>
      </c>
      <c r="B306" s="233"/>
      <c r="C306" s="234"/>
      <c r="D306" s="235"/>
      <c r="E306" s="235"/>
      <c r="F306" s="379" t="s">
        <v>386</v>
      </c>
      <c r="G306" s="379"/>
      <c r="H306" s="379"/>
      <c r="I306" s="234">
        <v>5355164.59</v>
      </c>
    </row>
    <row r="307" spans="1:9" ht="15" customHeight="1" x14ac:dyDescent="0.25">
      <c r="A307" s="233" t="s">
        <v>387</v>
      </c>
      <c r="B307" s="233"/>
      <c r="C307" s="234"/>
      <c r="D307" s="235"/>
      <c r="E307" s="235"/>
      <c r="F307" s="379" t="s">
        <v>388</v>
      </c>
      <c r="G307" s="379"/>
      <c r="H307" s="379"/>
      <c r="I307" s="234">
        <v>7421704.79</v>
      </c>
    </row>
    <row r="308" spans="1:9" ht="15" customHeight="1" x14ac:dyDescent="0.25">
      <c r="A308" s="233" t="s">
        <v>389</v>
      </c>
      <c r="B308" s="233"/>
      <c r="C308" s="234"/>
      <c r="D308" s="235"/>
      <c r="E308" s="235"/>
      <c r="F308" s="379" t="s">
        <v>390</v>
      </c>
      <c r="G308" s="379"/>
      <c r="H308" s="379"/>
      <c r="I308" s="234">
        <v>7222118.9699999997</v>
      </c>
    </row>
    <row r="309" spans="1:9" ht="15" customHeight="1" x14ac:dyDescent="0.25">
      <c r="A309" s="233" t="s">
        <v>391</v>
      </c>
      <c r="B309" s="233"/>
      <c r="C309" s="234"/>
      <c r="D309" s="235"/>
      <c r="E309" s="235"/>
      <c r="F309" s="379" t="s">
        <v>392</v>
      </c>
      <c r="G309" s="379"/>
      <c r="H309" s="379"/>
      <c r="I309" s="234">
        <v>8544442.3300000001</v>
      </c>
    </row>
    <row r="310" spans="1:9" ht="15" customHeight="1" x14ac:dyDescent="0.25">
      <c r="A310" s="233" t="s">
        <v>393</v>
      </c>
      <c r="B310" s="233"/>
      <c r="C310" s="234"/>
      <c r="D310" s="235"/>
      <c r="E310" s="235"/>
      <c r="F310" s="379" t="s">
        <v>394</v>
      </c>
      <c r="G310" s="379"/>
      <c r="H310" s="379"/>
      <c r="I310" s="234">
        <v>19068608.809999999</v>
      </c>
    </row>
    <row r="311" spans="1:9" ht="15" customHeight="1" x14ac:dyDescent="0.25">
      <c r="A311" s="233" t="s">
        <v>395</v>
      </c>
      <c r="B311" s="233"/>
      <c r="C311" s="234"/>
      <c r="D311" s="235"/>
      <c r="E311" s="235"/>
      <c r="F311" s="379" t="s">
        <v>396</v>
      </c>
      <c r="G311" s="379"/>
      <c r="H311" s="379"/>
      <c r="I311" s="234">
        <v>47085940.590000004</v>
      </c>
    </row>
    <row r="312" spans="1:9" ht="15" customHeight="1" x14ac:dyDescent="0.25">
      <c r="A312" s="233" t="s">
        <v>397</v>
      </c>
      <c r="B312" s="234"/>
      <c r="C312" s="235"/>
      <c r="D312" s="236"/>
      <c r="E312" s="235"/>
      <c r="F312" s="379" t="s">
        <v>398</v>
      </c>
      <c r="G312" s="379"/>
      <c r="H312" s="379"/>
      <c r="I312" s="234">
        <v>74232627.049999997</v>
      </c>
    </row>
    <row r="313" spans="1:9" ht="15" customHeight="1" x14ac:dyDescent="0.25">
      <c r="A313" s="233" t="s">
        <v>399</v>
      </c>
      <c r="B313" s="234"/>
      <c r="C313" s="235"/>
      <c r="D313" s="236"/>
      <c r="E313" s="235"/>
      <c r="F313" s="379" t="s">
        <v>400</v>
      </c>
      <c r="G313" s="379"/>
      <c r="H313" s="379"/>
      <c r="I313" s="234">
        <v>19271374.84</v>
      </c>
    </row>
    <row r="314" spans="1:9" ht="15" customHeight="1" x14ac:dyDescent="0.25">
      <c r="A314" s="233" t="s">
        <v>367</v>
      </c>
      <c r="B314" s="234"/>
      <c r="C314" s="235"/>
      <c r="D314" s="236"/>
      <c r="E314" s="235"/>
      <c r="F314" s="237" t="s">
        <v>401</v>
      </c>
      <c r="G314" s="237"/>
      <c r="H314" s="237"/>
      <c r="I314" s="234">
        <v>7496495.2599999998</v>
      </c>
    </row>
    <row r="315" spans="1:9" ht="15" customHeight="1" x14ac:dyDescent="0.25">
      <c r="A315" s="233" t="s">
        <v>402</v>
      </c>
      <c r="B315" s="234"/>
      <c r="C315" s="235"/>
      <c r="D315" s="236"/>
      <c r="E315" s="235"/>
      <c r="F315" s="379" t="s">
        <v>403</v>
      </c>
      <c r="G315" s="379"/>
      <c r="H315" s="379"/>
      <c r="I315" s="234">
        <v>9451026.6600000001</v>
      </c>
    </row>
    <row r="316" spans="1:9" ht="15" customHeight="1" x14ac:dyDescent="0.25">
      <c r="A316" s="233" t="s">
        <v>404</v>
      </c>
      <c r="B316" s="234"/>
      <c r="C316" s="235"/>
      <c r="D316" s="236"/>
      <c r="E316" s="235"/>
      <c r="F316" s="237" t="s">
        <v>405</v>
      </c>
      <c r="G316" s="237"/>
      <c r="H316" s="237"/>
      <c r="I316" s="234">
        <v>15480160.83</v>
      </c>
    </row>
    <row r="317" spans="1:9" ht="15" customHeight="1" x14ac:dyDescent="0.25">
      <c r="A317" s="233" t="s">
        <v>406</v>
      </c>
      <c r="B317" s="234"/>
      <c r="C317" s="235"/>
      <c r="D317" s="236"/>
      <c r="E317" s="235"/>
      <c r="F317" s="233" t="s">
        <v>407</v>
      </c>
      <c r="G317" s="234"/>
      <c r="H317" s="235"/>
      <c r="I317" s="234">
        <v>9667591.3200000003</v>
      </c>
    </row>
    <row r="318" spans="1:9" ht="27.75" customHeight="1" thickBot="1" x14ac:dyDescent="0.3">
      <c r="A318" s="238"/>
      <c r="B318" s="232"/>
      <c r="C318" s="239"/>
      <c r="D318" s="230"/>
      <c r="E318" s="230"/>
      <c r="F318" s="230"/>
      <c r="G318" s="380" t="s">
        <v>212</v>
      </c>
      <c r="H318" s="380"/>
      <c r="I318" s="240">
        <f>SUM(I257:I317)</f>
        <v>961898678.83000028</v>
      </c>
    </row>
    <row r="319" spans="1:9" ht="18.75" thickTop="1" x14ac:dyDescent="0.25">
      <c r="A319" s="228"/>
      <c r="B319" s="228"/>
      <c r="C319" s="228"/>
      <c r="D319" s="228"/>
      <c r="E319" s="228"/>
      <c r="F319" s="228"/>
      <c r="G319" s="228"/>
      <c r="H319" s="228"/>
      <c r="I319" s="228"/>
    </row>
    <row r="320" spans="1:9" ht="18" x14ac:dyDescent="0.25">
      <c r="A320" s="228"/>
      <c r="B320" s="228"/>
      <c r="C320" s="228"/>
      <c r="D320" s="228"/>
      <c r="E320" s="228"/>
      <c r="F320" s="228"/>
      <c r="G320" s="228"/>
      <c r="H320" s="228"/>
      <c r="I320" s="228"/>
    </row>
    <row r="321" spans="1:9" ht="18" x14ac:dyDescent="0.25">
      <c r="A321" s="228"/>
      <c r="B321" s="228"/>
      <c r="C321" s="228"/>
      <c r="D321" s="228"/>
      <c r="E321" s="228"/>
      <c r="F321" s="228"/>
      <c r="G321" s="228"/>
      <c r="H321" s="228"/>
      <c r="I321" s="228"/>
    </row>
    <row r="322" spans="1:9" ht="18" x14ac:dyDescent="0.25">
      <c r="A322" s="372" t="s">
        <v>408</v>
      </c>
      <c r="B322" s="372"/>
      <c r="C322" s="372"/>
      <c r="D322" s="372"/>
      <c r="E322" s="241"/>
      <c r="F322" s="241"/>
      <c r="G322" s="242"/>
      <c r="H322" s="241"/>
      <c r="I322" s="241"/>
    </row>
    <row r="323" spans="1:9" ht="18" x14ac:dyDescent="0.25">
      <c r="A323" s="153"/>
      <c r="B323" s="153"/>
      <c r="C323" s="153"/>
      <c r="D323" s="153"/>
      <c r="E323" s="153"/>
      <c r="F323" s="153"/>
      <c r="G323" s="154"/>
      <c r="H323" s="153"/>
      <c r="I323" s="153"/>
    </row>
    <row r="324" spans="1:9" ht="39" customHeight="1" x14ac:dyDescent="0.25">
      <c r="A324" s="376" t="s">
        <v>409</v>
      </c>
      <c r="B324" s="376"/>
      <c r="C324" s="376"/>
      <c r="D324" s="376"/>
      <c r="E324" s="376"/>
      <c r="F324" s="376"/>
      <c r="G324" s="376"/>
      <c r="H324" s="376"/>
      <c r="I324" s="376"/>
    </row>
    <row r="325" spans="1:9" ht="18" x14ac:dyDescent="0.25">
      <c r="A325" s="372" t="s">
        <v>410</v>
      </c>
      <c r="B325" s="372"/>
      <c r="C325" s="372"/>
      <c r="D325" s="372"/>
      <c r="E325" s="372"/>
      <c r="F325" s="372"/>
      <c r="G325" s="165">
        <v>2024</v>
      </c>
      <c r="H325" s="165"/>
      <c r="I325" s="165">
        <v>2023</v>
      </c>
    </row>
    <row r="326" spans="1:9" ht="19.5" customHeight="1" x14ac:dyDescent="0.25">
      <c r="A326" s="370" t="s">
        <v>411</v>
      </c>
      <c r="B326" s="370"/>
      <c r="C326" s="243"/>
      <c r="D326" s="243"/>
      <c r="E326" s="243"/>
      <c r="F326" s="243"/>
      <c r="G326" s="244">
        <v>1488849.06</v>
      </c>
      <c r="H326" s="243"/>
      <c r="I326" s="244">
        <v>2068950.34</v>
      </c>
    </row>
    <row r="327" spans="1:9" ht="19.5" customHeight="1" x14ac:dyDescent="0.25">
      <c r="A327" s="370" t="s">
        <v>412</v>
      </c>
      <c r="B327" s="370"/>
      <c r="C327" s="370"/>
      <c r="D327" s="370"/>
      <c r="E327" s="243"/>
      <c r="F327" s="243"/>
      <c r="G327" s="244">
        <v>0</v>
      </c>
      <c r="H327" s="243"/>
      <c r="I327" s="244">
        <v>0</v>
      </c>
    </row>
    <row r="328" spans="1:9" ht="18.75" thickBot="1" x14ac:dyDescent="0.3">
      <c r="A328" s="241" t="s">
        <v>212</v>
      </c>
      <c r="B328" s="241"/>
      <c r="C328" s="241"/>
      <c r="D328" s="241"/>
      <c r="E328" s="241"/>
      <c r="F328" s="241"/>
      <c r="G328" s="245">
        <f>SUM(G326:G327)</f>
        <v>1488849.06</v>
      </c>
      <c r="H328" s="242"/>
      <c r="I328" s="245">
        <f>SUM(I326:I327)</f>
        <v>2068950.34</v>
      </c>
    </row>
    <row r="329" spans="1:9" ht="18.75" thickTop="1" x14ac:dyDescent="0.25">
      <c r="A329" s="241"/>
      <c r="B329" s="241"/>
      <c r="C329" s="241"/>
      <c r="D329" s="241"/>
      <c r="E329" s="241"/>
      <c r="F329" s="241"/>
      <c r="G329" s="246"/>
      <c r="H329" s="242"/>
      <c r="I329" s="246"/>
    </row>
    <row r="330" spans="1:9" ht="21.75" customHeight="1" thickBot="1" x14ac:dyDescent="0.3">
      <c r="A330" s="370" t="s">
        <v>413</v>
      </c>
      <c r="B330" s="370"/>
      <c r="C330" s="370"/>
      <c r="D330" s="370"/>
      <c r="E330" s="370"/>
      <c r="F330" s="370"/>
      <c r="G330" s="247" t="s">
        <v>414</v>
      </c>
      <c r="H330" s="248"/>
      <c r="I330" s="248"/>
    </row>
    <row r="331" spans="1:9" ht="15.75" customHeight="1" x14ac:dyDescent="0.25">
      <c r="A331" s="370"/>
      <c r="B331" s="370"/>
      <c r="C331" s="370"/>
      <c r="D331" s="370"/>
      <c r="E331" s="370"/>
      <c r="F331" s="370"/>
      <c r="G331" s="244"/>
      <c r="H331" s="243"/>
      <c r="I331" s="243"/>
    </row>
    <row r="332" spans="1:9" ht="22.5" customHeight="1" x14ac:dyDescent="0.25">
      <c r="A332" s="370" t="s">
        <v>415</v>
      </c>
      <c r="B332" s="370"/>
      <c r="C332" s="370"/>
      <c r="D332" s="370"/>
      <c r="E332" s="370"/>
      <c r="F332" s="370"/>
      <c r="G332" s="244">
        <v>20684.75</v>
      </c>
      <c r="H332" s="243"/>
      <c r="I332" s="243"/>
    </row>
    <row r="333" spans="1:9" ht="18" customHeight="1" x14ac:dyDescent="0.25">
      <c r="A333" s="370" t="s">
        <v>416</v>
      </c>
      <c r="B333" s="370"/>
      <c r="C333" s="370"/>
      <c r="D333" s="370"/>
      <c r="E333" s="370"/>
      <c r="F333" s="370"/>
      <c r="G333" s="244">
        <v>1083295.28</v>
      </c>
      <c r="H333" s="243"/>
      <c r="I333" s="243"/>
    </row>
    <row r="334" spans="1:9" ht="18.75" customHeight="1" x14ac:dyDescent="0.25">
      <c r="A334" s="370" t="s">
        <v>417</v>
      </c>
      <c r="B334" s="370"/>
      <c r="C334" s="370"/>
      <c r="D334" s="370"/>
      <c r="E334" s="370"/>
      <c r="F334" s="370"/>
      <c r="G334" s="249">
        <v>66060.92</v>
      </c>
      <c r="H334" s="243"/>
      <c r="I334" s="243"/>
    </row>
    <row r="335" spans="1:9" ht="19.5" customHeight="1" x14ac:dyDescent="0.25">
      <c r="A335" s="370" t="s">
        <v>418</v>
      </c>
      <c r="B335" s="370"/>
      <c r="C335" s="370"/>
      <c r="D335" s="370"/>
      <c r="E335" s="370"/>
      <c r="F335" s="370"/>
      <c r="G335" s="249">
        <v>57629.66</v>
      </c>
      <c r="H335" s="243"/>
      <c r="I335" s="243"/>
    </row>
    <row r="336" spans="1:9" ht="19.5" customHeight="1" x14ac:dyDescent="0.25">
      <c r="A336" s="370" t="s">
        <v>419</v>
      </c>
      <c r="B336" s="370"/>
      <c r="C336" s="370"/>
      <c r="D336" s="370"/>
      <c r="E336" s="370"/>
      <c r="F336" s="370"/>
      <c r="G336" s="249">
        <v>80640.820000000007</v>
      </c>
      <c r="H336" s="243"/>
      <c r="I336" s="243"/>
    </row>
    <row r="337" spans="1:10" ht="21" customHeight="1" x14ac:dyDescent="0.25">
      <c r="A337" s="374" t="s">
        <v>420</v>
      </c>
      <c r="B337" s="374"/>
      <c r="C337" s="374"/>
      <c r="D337" s="374"/>
      <c r="E337" s="374"/>
      <c r="F337" s="374"/>
      <c r="G337" s="249">
        <v>111782.53</v>
      </c>
      <c r="H337" s="243"/>
      <c r="I337" s="243"/>
    </row>
    <row r="338" spans="1:10" ht="19.5" customHeight="1" x14ac:dyDescent="0.25">
      <c r="A338" s="370" t="s">
        <v>421</v>
      </c>
      <c r="B338" s="370"/>
      <c r="C338" s="370"/>
      <c r="D338" s="370"/>
      <c r="E338" s="370"/>
      <c r="F338" s="370"/>
      <c r="G338" s="249">
        <v>62055.199999999997</v>
      </c>
      <c r="H338" s="243"/>
      <c r="I338" s="243"/>
    </row>
    <row r="339" spans="1:10" ht="15.75" customHeight="1" x14ac:dyDescent="0.25">
      <c r="A339" s="370" t="s">
        <v>422</v>
      </c>
      <c r="B339" s="370"/>
      <c r="C339" s="370"/>
      <c r="D339" s="370"/>
      <c r="E339" s="370"/>
      <c r="F339" s="370"/>
      <c r="G339" s="249">
        <v>6700</v>
      </c>
      <c r="H339" s="243"/>
      <c r="I339" s="243"/>
    </row>
    <row r="340" spans="1:10" ht="21" customHeight="1" thickBot="1" x14ac:dyDescent="0.3">
      <c r="A340" s="370"/>
      <c r="B340" s="370"/>
      <c r="C340" s="370"/>
      <c r="D340" s="370"/>
      <c r="E340" s="370"/>
      <c r="F340" s="370"/>
      <c r="G340" s="250">
        <f>SUM(G332:G339)</f>
        <v>1488849.16</v>
      </c>
      <c r="H340" s="243"/>
      <c r="I340" s="251"/>
      <c r="J340" s="252"/>
    </row>
    <row r="341" spans="1:10" ht="21" customHeight="1" thickTop="1" x14ac:dyDescent="0.25">
      <c r="A341" s="253" t="s">
        <v>423</v>
      </c>
      <c r="B341" s="253"/>
      <c r="C341" s="253"/>
      <c r="D341" s="253"/>
      <c r="E341" s="253"/>
      <c r="F341" s="253"/>
      <c r="G341" s="254"/>
      <c r="H341" s="243"/>
      <c r="I341" s="251"/>
      <c r="J341" s="252"/>
    </row>
    <row r="342" spans="1:10" ht="32.25" customHeight="1" x14ac:dyDescent="0.25">
      <c r="A342" s="372" t="s">
        <v>424</v>
      </c>
      <c r="B342" s="372"/>
      <c r="C342" s="372"/>
      <c r="D342" s="372"/>
      <c r="E342" s="372"/>
      <c r="F342" s="153"/>
      <c r="G342" s="154"/>
      <c r="H342" s="153"/>
      <c r="I342" s="153"/>
    </row>
    <row r="343" spans="1:10" ht="42" customHeight="1" x14ac:dyDescent="0.25">
      <c r="A343" s="370" t="s">
        <v>551</v>
      </c>
      <c r="B343" s="370"/>
      <c r="C343" s="370"/>
      <c r="D343" s="370"/>
      <c r="E343" s="370"/>
      <c r="F343" s="370"/>
      <c r="G343" s="370"/>
      <c r="H343" s="370"/>
      <c r="I343" s="370"/>
    </row>
    <row r="344" spans="1:10" ht="22.5" customHeight="1" x14ac:dyDescent="0.25">
      <c r="A344" s="372" t="s">
        <v>425</v>
      </c>
      <c r="B344" s="376"/>
      <c r="C344" s="376"/>
      <c r="D344" s="376"/>
      <c r="E344" s="376"/>
      <c r="F344" s="376"/>
      <c r="G344" s="165">
        <v>2024</v>
      </c>
      <c r="H344" s="165"/>
      <c r="I344" s="165">
        <v>2023</v>
      </c>
      <c r="J344" s="274"/>
    </row>
    <row r="345" spans="1:10" ht="18" customHeight="1" x14ac:dyDescent="0.25">
      <c r="A345" s="370" t="s">
        <v>426</v>
      </c>
      <c r="B345" s="370"/>
      <c r="C345" s="370"/>
      <c r="D345" s="370"/>
      <c r="E345" s="370"/>
      <c r="F345" s="370"/>
      <c r="G345" s="179"/>
      <c r="H345" s="153"/>
      <c r="I345" s="179">
        <v>26721959.59</v>
      </c>
      <c r="J345" s="275"/>
    </row>
    <row r="346" spans="1:10" ht="18" customHeight="1" x14ac:dyDescent="0.25">
      <c r="A346" s="370" t="s">
        <v>427</v>
      </c>
      <c r="B346" s="370"/>
      <c r="C346" s="370"/>
      <c r="D346" s="370"/>
      <c r="E346" s="370"/>
      <c r="F346" s="370"/>
      <c r="G346" s="179"/>
      <c r="H346" s="153"/>
      <c r="I346" s="179">
        <v>7305746.2300000004</v>
      </c>
      <c r="J346" s="275"/>
    </row>
    <row r="347" spans="1:10" ht="18" customHeight="1" x14ac:dyDescent="0.25">
      <c r="A347" s="370" t="s">
        <v>428</v>
      </c>
      <c r="B347" s="370"/>
      <c r="C347" s="370"/>
      <c r="D347" s="370"/>
      <c r="E347" s="370"/>
      <c r="F347" s="370"/>
      <c r="G347" s="179"/>
      <c r="H347" s="153"/>
      <c r="I347" s="179">
        <v>33518178.82</v>
      </c>
      <c r="J347" s="275"/>
    </row>
    <row r="348" spans="1:10" ht="18" customHeight="1" x14ac:dyDescent="0.25">
      <c r="A348" s="370" t="s">
        <v>429</v>
      </c>
      <c r="B348" s="370"/>
      <c r="C348" s="370"/>
      <c r="D348" s="370"/>
      <c r="E348" s="370"/>
      <c r="F348" s="370"/>
      <c r="G348" s="166">
        <v>0</v>
      </c>
      <c r="H348" s="153"/>
      <c r="I348" s="166">
        <v>295332.71999999997</v>
      </c>
      <c r="J348" s="275"/>
    </row>
    <row r="349" spans="1:10" ht="18" customHeight="1" x14ac:dyDescent="0.25">
      <c r="A349" s="370" t="s">
        <v>430</v>
      </c>
      <c r="B349" s="370"/>
      <c r="C349" s="370"/>
      <c r="D349" s="370"/>
      <c r="E349" s="370"/>
      <c r="F349" s="370"/>
      <c r="G349" s="166">
        <v>2015.72</v>
      </c>
      <c r="H349" s="153"/>
      <c r="I349" s="166">
        <v>2148.52</v>
      </c>
      <c r="J349" s="275"/>
    </row>
    <row r="350" spans="1:10" ht="18" customHeight="1" x14ac:dyDescent="0.25">
      <c r="A350" s="370" t="s">
        <v>431</v>
      </c>
      <c r="B350" s="370"/>
      <c r="C350" s="370"/>
      <c r="D350" s="370"/>
      <c r="E350" s="370"/>
      <c r="F350" s="370"/>
      <c r="G350" s="166">
        <v>1858106.83</v>
      </c>
      <c r="H350" s="153"/>
      <c r="I350" s="166">
        <v>1858106.83</v>
      </c>
      <c r="J350" s="275"/>
    </row>
    <row r="351" spans="1:10" ht="18" customHeight="1" x14ac:dyDescent="0.25">
      <c r="A351" s="370" t="s">
        <v>432</v>
      </c>
      <c r="B351" s="370"/>
      <c r="C351" s="370"/>
      <c r="D351" s="370"/>
      <c r="E351" s="370"/>
      <c r="F351" s="370"/>
      <c r="G351" s="166">
        <v>1301393.3600000001</v>
      </c>
      <c r="H351" s="153"/>
      <c r="I351" s="166">
        <v>1301393.3600000001</v>
      </c>
      <c r="J351" s="275"/>
    </row>
    <row r="352" spans="1:10" ht="18" customHeight="1" x14ac:dyDescent="0.25">
      <c r="A352" s="370" t="s">
        <v>433</v>
      </c>
      <c r="B352" s="370"/>
      <c r="C352" s="370"/>
      <c r="D352" s="370"/>
      <c r="E352" s="370"/>
      <c r="F352" s="370"/>
      <c r="G352" s="166">
        <v>464635.84</v>
      </c>
      <c r="H352" s="153"/>
      <c r="I352" s="166">
        <v>464635.84</v>
      </c>
      <c r="J352" s="275"/>
    </row>
    <row r="353" spans="1:10" ht="18" customHeight="1" x14ac:dyDescent="0.25">
      <c r="A353" s="370" t="s">
        <v>434</v>
      </c>
      <c r="B353" s="370"/>
      <c r="C353" s="370"/>
      <c r="D353" s="370"/>
      <c r="E353" s="370"/>
      <c r="F353" s="370"/>
      <c r="G353" s="166">
        <v>8607850.9600000009</v>
      </c>
      <c r="H353" s="153"/>
      <c r="I353" s="166">
        <v>8607850.9600000009</v>
      </c>
      <c r="J353" s="275"/>
    </row>
    <row r="354" spans="1:10" ht="18" customHeight="1" x14ac:dyDescent="0.25">
      <c r="A354" s="370" t="s">
        <v>435</v>
      </c>
      <c r="B354" s="370"/>
      <c r="C354" s="370"/>
      <c r="D354" s="370"/>
      <c r="E354" s="370"/>
      <c r="F354" s="370"/>
      <c r="G354" s="166">
        <v>26661913.710000001</v>
      </c>
      <c r="H354" s="153"/>
      <c r="I354" s="166">
        <v>26661913.710000001</v>
      </c>
      <c r="J354" s="275"/>
    </row>
    <row r="355" spans="1:10" ht="18" customHeight="1" x14ac:dyDescent="0.25">
      <c r="A355" s="370" t="s">
        <v>436</v>
      </c>
      <c r="B355" s="370"/>
      <c r="C355" s="370"/>
      <c r="D355" s="370"/>
      <c r="E355" s="370"/>
      <c r="F355" s="370"/>
      <c r="G355" s="166">
        <v>426473.07</v>
      </c>
      <c r="H355" s="153"/>
      <c r="I355" s="166">
        <v>11045.77</v>
      </c>
      <c r="J355" s="275"/>
    </row>
    <row r="356" spans="1:10" ht="18" customHeight="1" x14ac:dyDescent="0.25">
      <c r="A356" s="370" t="s">
        <v>437</v>
      </c>
      <c r="B356" s="376"/>
      <c r="C356" s="376"/>
      <c r="D356" s="376"/>
      <c r="E356" s="376"/>
      <c r="F356" s="376"/>
      <c r="G356" s="166">
        <v>2386476.54</v>
      </c>
      <c r="H356" s="153"/>
      <c r="I356" s="166">
        <v>2429887.2000000002</v>
      </c>
    </row>
    <row r="357" spans="1:10" ht="18" customHeight="1" x14ac:dyDescent="0.25">
      <c r="A357" s="255" t="s">
        <v>438</v>
      </c>
      <c r="B357" s="256"/>
      <c r="C357" s="256"/>
      <c r="D357" s="257"/>
      <c r="E357" s="257"/>
      <c r="F357" s="257"/>
      <c r="G357" s="166">
        <v>20192.310000000001</v>
      </c>
      <c r="H357" s="153"/>
      <c r="I357" s="166">
        <v>0</v>
      </c>
    </row>
    <row r="358" spans="1:10" ht="18.75" thickBot="1" x14ac:dyDescent="0.3">
      <c r="A358" s="372" t="s">
        <v>439</v>
      </c>
      <c r="B358" s="372"/>
      <c r="C358" s="372"/>
      <c r="D358" s="372"/>
      <c r="E358" s="372"/>
      <c r="F358" s="372"/>
      <c r="G358" s="180">
        <f>SUM(G345:G357)</f>
        <v>41729058.340000004</v>
      </c>
      <c r="H358" s="153"/>
      <c r="I358" s="180">
        <f>SUM(I345:I356)</f>
        <v>109178199.55000001</v>
      </c>
    </row>
    <row r="359" spans="1:10" ht="18.75" thickTop="1" x14ac:dyDescent="0.25">
      <c r="A359" s="228"/>
      <c r="B359" s="228"/>
      <c r="C359" s="228"/>
      <c r="D359" s="228"/>
      <c r="E359" s="228"/>
      <c r="F359" s="228"/>
      <c r="G359" s="170"/>
      <c r="H359" s="153"/>
      <c r="I359" s="170"/>
    </row>
    <row r="360" spans="1:10" ht="44.25" customHeight="1" x14ac:dyDescent="0.25">
      <c r="A360" s="372" t="s">
        <v>440</v>
      </c>
      <c r="B360" s="372"/>
      <c r="C360" s="372"/>
      <c r="D360" s="372"/>
      <c r="E360" s="372"/>
      <c r="F360" s="372"/>
      <c r="G360" s="372"/>
      <c r="H360" s="372"/>
      <c r="I360" s="372"/>
    </row>
    <row r="361" spans="1:10" ht="25.5" customHeight="1" x14ac:dyDescent="0.25">
      <c r="A361" s="228"/>
      <c r="B361" s="228"/>
      <c r="C361" s="228"/>
      <c r="D361" s="228"/>
      <c r="E361" s="228"/>
      <c r="F361" s="228"/>
      <c r="G361" s="228"/>
      <c r="H361" s="228"/>
      <c r="I361" s="228"/>
    </row>
    <row r="362" spans="1:10" ht="25.5" customHeight="1" x14ac:dyDescent="0.25">
      <c r="A362" s="372" t="s">
        <v>533</v>
      </c>
      <c r="B362" s="372"/>
      <c r="C362" s="372"/>
      <c r="D362" s="372"/>
      <c r="E362" s="372"/>
      <c r="F362" s="153"/>
      <c r="G362" s="154"/>
      <c r="H362" s="153"/>
      <c r="I362" s="153"/>
    </row>
    <row r="363" spans="1:10" ht="37.5" customHeight="1" x14ac:dyDescent="0.25">
      <c r="A363" s="370" t="s">
        <v>532</v>
      </c>
      <c r="B363" s="370"/>
      <c r="C363" s="370"/>
      <c r="D363" s="370"/>
      <c r="E363" s="370"/>
      <c r="F363" s="370"/>
      <c r="G363" s="370"/>
      <c r="H363" s="370"/>
      <c r="I363" s="370"/>
    </row>
    <row r="364" spans="1:10" ht="25.5" customHeight="1" x14ac:dyDescent="0.25">
      <c r="A364" s="372" t="s">
        <v>425</v>
      </c>
      <c r="B364" s="376"/>
      <c r="C364" s="376"/>
      <c r="D364" s="376"/>
      <c r="E364" s="376"/>
      <c r="F364" s="376"/>
      <c r="G364" s="165">
        <v>2024</v>
      </c>
      <c r="H364" s="165"/>
      <c r="I364" s="165">
        <v>2023</v>
      </c>
    </row>
    <row r="365" spans="1:10" ht="18.75" customHeight="1" x14ac:dyDescent="0.25">
      <c r="A365" s="370" t="s">
        <v>426</v>
      </c>
      <c r="B365" s="370"/>
      <c r="C365" s="370"/>
      <c r="D365" s="370"/>
      <c r="E365" s="370"/>
      <c r="F365" s="370"/>
      <c r="G365" s="166">
        <v>34136776.789999999</v>
      </c>
      <c r="H365" s="153"/>
      <c r="I365" s="179">
        <v>0</v>
      </c>
    </row>
    <row r="366" spans="1:10" ht="21" customHeight="1" x14ac:dyDescent="0.25">
      <c r="A366" s="370" t="s">
        <v>427</v>
      </c>
      <c r="B366" s="370"/>
      <c r="C366" s="370"/>
      <c r="D366" s="370"/>
      <c r="E366" s="370"/>
      <c r="F366" s="370"/>
      <c r="G366" s="166">
        <v>7309435.9900000002</v>
      </c>
      <c r="H366" s="153"/>
      <c r="I366" s="179">
        <v>0</v>
      </c>
    </row>
    <row r="367" spans="1:10" ht="18.75" customHeight="1" x14ac:dyDescent="0.25">
      <c r="A367" s="370" t="s">
        <v>428</v>
      </c>
      <c r="B367" s="370"/>
      <c r="C367" s="370"/>
      <c r="D367" s="370"/>
      <c r="E367" s="370"/>
      <c r="F367" s="370"/>
      <c r="G367" s="168">
        <v>40863544.189999998</v>
      </c>
      <c r="H367" s="153"/>
      <c r="I367" s="179">
        <v>0</v>
      </c>
    </row>
    <row r="368" spans="1:10" ht="25.5" customHeight="1" thickBot="1" x14ac:dyDescent="0.3">
      <c r="A368" s="372" t="s">
        <v>439</v>
      </c>
      <c r="B368" s="372"/>
      <c r="C368" s="372"/>
      <c r="D368" s="372"/>
      <c r="E368" s="372"/>
      <c r="F368" s="372"/>
      <c r="G368" s="284">
        <f>SUM(G365:G367)</f>
        <v>82309756.969999999</v>
      </c>
      <c r="H368" s="228"/>
      <c r="I368" s="284">
        <f>SUM(I365:I367)</f>
        <v>0</v>
      </c>
    </row>
    <row r="369" spans="1:9" ht="25.5" customHeight="1" thickTop="1" x14ac:dyDescent="0.25">
      <c r="A369" s="228"/>
      <c r="B369" s="228"/>
      <c r="C369" s="228"/>
      <c r="D369" s="228"/>
      <c r="E369" s="228"/>
      <c r="F369" s="228"/>
      <c r="G369" s="228"/>
      <c r="H369" s="228"/>
      <c r="I369" s="228"/>
    </row>
    <row r="370" spans="1:9" ht="18" x14ac:dyDescent="0.25">
      <c r="A370" s="228"/>
      <c r="B370" s="228"/>
      <c r="C370" s="228"/>
      <c r="D370" s="228"/>
      <c r="E370" s="228"/>
      <c r="F370" s="228"/>
      <c r="G370" s="170"/>
      <c r="H370" s="153"/>
      <c r="I370" s="170"/>
    </row>
    <row r="371" spans="1:9" ht="18" x14ac:dyDescent="0.25">
      <c r="A371" s="153"/>
      <c r="B371" s="153"/>
      <c r="C371" s="153"/>
      <c r="D371" s="153"/>
      <c r="E371" s="153"/>
      <c r="F371" s="153"/>
      <c r="G371" s="154"/>
      <c r="H371" s="153"/>
      <c r="I371" s="153"/>
    </row>
    <row r="372" spans="1:9" ht="18" x14ac:dyDescent="0.25">
      <c r="A372" s="372" t="s">
        <v>534</v>
      </c>
      <c r="B372" s="372"/>
      <c r="C372" s="372"/>
      <c r="D372" s="372"/>
      <c r="E372" s="372"/>
      <c r="F372" s="372"/>
      <c r="G372" s="154"/>
      <c r="H372" s="153"/>
      <c r="I372" s="153"/>
    </row>
    <row r="373" spans="1:9" ht="42.75" customHeight="1" x14ac:dyDescent="0.25">
      <c r="A373" s="376" t="s">
        <v>552</v>
      </c>
      <c r="B373" s="376"/>
      <c r="C373" s="376"/>
      <c r="D373" s="376"/>
      <c r="E373" s="376"/>
      <c r="F373" s="376"/>
      <c r="G373" s="376"/>
      <c r="H373" s="376"/>
      <c r="I373" s="376"/>
    </row>
    <row r="374" spans="1:9" ht="18" x14ac:dyDescent="0.25">
      <c r="A374" s="257"/>
      <c r="B374" s="153"/>
      <c r="C374" s="153"/>
      <c r="D374" s="153"/>
      <c r="E374" s="153"/>
      <c r="F374" s="153"/>
      <c r="G374" s="154"/>
      <c r="H374" s="153"/>
      <c r="I374" s="153"/>
    </row>
    <row r="375" spans="1:9" ht="18" x14ac:dyDescent="0.25">
      <c r="A375" s="228" t="s">
        <v>441</v>
      </c>
      <c r="B375" s="153"/>
      <c r="C375" s="153"/>
      <c r="D375" s="153"/>
      <c r="E375" s="153"/>
      <c r="F375" s="153"/>
      <c r="G375" s="165">
        <v>2024</v>
      </c>
      <c r="H375" s="165"/>
      <c r="I375" s="165">
        <v>2023</v>
      </c>
    </row>
    <row r="376" spans="1:9" ht="22.5" customHeight="1" x14ac:dyDescent="0.25">
      <c r="A376" s="370" t="s">
        <v>442</v>
      </c>
      <c r="B376" s="370"/>
      <c r="C376" s="243"/>
      <c r="D376" s="243"/>
      <c r="E376" s="243"/>
      <c r="F376" s="243"/>
      <c r="G376" s="166">
        <v>0</v>
      </c>
      <c r="H376" s="258"/>
      <c r="I376" s="166">
        <v>13318595.09</v>
      </c>
    </row>
    <row r="377" spans="1:9" ht="22.5" customHeight="1" x14ac:dyDescent="0.25">
      <c r="A377" s="370" t="s">
        <v>443</v>
      </c>
      <c r="B377" s="370"/>
      <c r="C377" s="253"/>
      <c r="D377" s="253"/>
      <c r="E377" s="253"/>
      <c r="F377" s="253"/>
      <c r="G377" s="166">
        <v>1407468.99</v>
      </c>
      <c r="H377" s="258"/>
      <c r="I377" s="166">
        <v>1489331.43</v>
      </c>
    </row>
    <row r="378" spans="1:9" ht="22.5" customHeight="1" x14ac:dyDescent="0.25">
      <c r="A378" s="370" t="s">
        <v>444</v>
      </c>
      <c r="B378" s="370"/>
      <c r="C378" s="370"/>
      <c r="D378" s="253"/>
      <c r="E378" s="253"/>
      <c r="F378" s="253"/>
      <c r="G378" s="166">
        <v>0</v>
      </c>
      <c r="H378" s="258"/>
      <c r="I378" s="166">
        <v>431271.34</v>
      </c>
    </row>
    <row r="379" spans="1:9" ht="22.5" customHeight="1" x14ac:dyDescent="0.25">
      <c r="A379" s="370" t="s">
        <v>445</v>
      </c>
      <c r="B379" s="370"/>
      <c r="C379" s="370"/>
      <c r="D379" s="370"/>
      <c r="E379" s="253"/>
      <c r="F379" s="253"/>
      <c r="G379" s="166">
        <v>0</v>
      </c>
      <c r="H379" s="258"/>
      <c r="I379" s="166">
        <v>197750</v>
      </c>
    </row>
    <row r="380" spans="1:9" ht="22.5" customHeight="1" x14ac:dyDescent="0.25">
      <c r="A380" s="370" t="s">
        <v>446</v>
      </c>
      <c r="B380" s="370"/>
      <c r="C380" s="370"/>
      <c r="D380" s="253"/>
      <c r="E380" s="253"/>
      <c r="F380" s="253"/>
      <c r="G380" s="166">
        <v>2409944.42</v>
      </c>
      <c r="H380" s="258"/>
      <c r="I380" s="166">
        <v>2409944.42</v>
      </c>
    </row>
    <row r="381" spans="1:9" ht="22.5" customHeight="1" x14ac:dyDescent="0.25">
      <c r="A381" s="370" t="s">
        <v>447</v>
      </c>
      <c r="B381" s="370"/>
      <c r="C381" s="370"/>
      <c r="D381" s="370"/>
      <c r="E381" s="370"/>
      <c r="F381" s="253"/>
      <c r="G381" s="166">
        <v>0</v>
      </c>
      <c r="H381" s="258"/>
      <c r="I381" s="166">
        <v>29746.639999999999</v>
      </c>
    </row>
    <row r="382" spans="1:9" ht="22.5" customHeight="1" x14ac:dyDescent="0.25">
      <c r="A382" s="370" t="s">
        <v>448</v>
      </c>
      <c r="B382" s="370"/>
      <c r="C382" s="370"/>
      <c r="D382" s="370"/>
      <c r="E382" s="370"/>
      <c r="F382" s="253"/>
      <c r="G382" s="166">
        <v>1493436.8</v>
      </c>
      <c r="H382" s="258"/>
      <c r="I382" s="166">
        <v>1493436.8</v>
      </c>
    </row>
    <row r="383" spans="1:9" ht="22.5" customHeight="1" x14ac:dyDescent="0.25">
      <c r="A383" s="370" t="s">
        <v>449</v>
      </c>
      <c r="B383" s="370"/>
      <c r="C383" s="370"/>
      <c r="D383" s="370"/>
      <c r="E383" s="253"/>
      <c r="F383" s="253"/>
      <c r="G383" s="166">
        <v>0</v>
      </c>
      <c r="H383" s="258"/>
      <c r="I383" s="166">
        <v>1260647.95</v>
      </c>
    </row>
    <row r="384" spans="1:9" ht="22.5" customHeight="1" x14ac:dyDescent="0.25">
      <c r="A384" s="370" t="s">
        <v>450</v>
      </c>
      <c r="B384" s="370"/>
      <c r="C384" s="370"/>
      <c r="D384" s="253"/>
      <c r="E384" s="253"/>
      <c r="F384" s="253"/>
      <c r="G384" s="166">
        <v>0</v>
      </c>
      <c r="H384" s="258"/>
      <c r="I384" s="166">
        <v>25700</v>
      </c>
    </row>
    <row r="385" spans="1:10" ht="22.5" customHeight="1" x14ac:dyDescent="0.25">
      <c r="A385" s="253" t="s">
        <v>451</v>
      </c>
      <c r="B385" s="253"/>
      <c r="C385" s="253"/>
      <c r="D385" s="253"/>
      <c r="E385" s="253"/>
      <c r="F385" s="253"/>
      <c r="G385" s="166">
        <v>99456.58</v>
      </c>
      <c r="H385" s="258"/>
      <c r="I385" s="166"/>
    </row>
    <row r="386" spans="1:10" ht="22.5" customHeight="1" x14ac:dyDescent="0.25">
      <c r="A386" s="255" t="s">
        <v>452</v>
      </c>
      <c r="B386" s="255"/>
      <c r="C386" s="255"/>
      <c r="D386" s="253"/>
      <c r="E386" s="253"/>
      <c r="F386" s="253"/>
      <c r="G386" s="166">
        <v>126260</v>
      </c>
      <c r="H386" s="258"/>
      <c r="I386" s="166"/>
    </row>
    <row r="387" spans="1:10" ht="22.5" customHeight="1" x14ac:dyDescent="0.25">
      <c r="A387" s="255" t="s">
        <v>453</v>
      </c>
      <c r="B387" s="255"/>
      <c r="C387" s="255"/>
      <c r="D387" s="253"/>
      <c r="E387" s="253"/>
      <c r="F387" s="253"/>
      <c r="G387" s="166">
        <v>1801412.87</v>
      </c>
      <c r="H387" s="258"/>
      <c r="I387" s="166"/>
    </row>
    <row r="388" spans="1:10" ht="22.5" customHeight="1" x14ac:dyDescent="0.25">
      <c r="A388" s="370" t="s">
        <v>454</v>
      </c>
      <c r="B388" s="370"/>
      <c r="C388" s="370"/>
      <c r="D388" s="253"/>
      <c r="E388" s="253"/>
      <c r="F388" s="253"/>
      <c r="G388" s="166">
        <v>2266065.9199999999</v>
      </c>
      <c r="H388" s="258"/>
      <c r="I388" s="166">
        <v>1346249.98</v>
      </c>
    </row>
    <row r="389" spans="1:10" ht="18.75" thickBot="1" x14ac:dyDescent="0.3">
      <c r="A389" s="241" t="s">
        <v>212</v>
      </c>
      <c r="B389" s="153"/>
      <c r="C389" s="153"/>
      <c r="D389" s="153"/>
      <c r="E389" s="153"/>
      <c r="F389" s="153"/>
      <c r="G389" s="267">
        <f>SUM(G376:G388)</f>
        <v>9604045.5800000001</v>
      </c>
      <c r="H389" s="288"/>
      <c r="I389" s="267">
        <f>SUM(I376:I388)</f>
        <v>22002673.650000002</v>
      </c>
      <c r="J389" s="265"/>
    </row>
    <row r="390" spans="1:10" ht="18.75" thickTop="1" x14ac:dyDescent="0.25">
      <c r="A390" s="241"/>
      <c r="B390" s="153"/>
      <c r="C390" s="153"/>
      <c r="D390" s="153"/>
      <c r="E390" s="153"/>
      <c r="F390" s="153"/>
      <c r="G390" s="170"/>
      <c r="H390" s="171"/>
      <c r="I390" s="170"/>
    </row>
    <row r="391" spans="1:10" ht="79.5" customHeight="1" x14ac:dyDescent="0.25">
      <c r="A391" s="370" t="s">
        <v>455</v>
      </c>
      <c r="B391" s="370"/>
      <c r="C391" s="370"/>
      <c r="D391" s="370"/>
      <c r="E391" s="370"/>
      <c r="F391" s="370"/>
      <c r="G391" s="370"/>
      <c r="H391" s="370"/>
      <c r="I391" s="370"/>
    </row>
    <row r="392" spans="1:10" ht="18" x14ac:dyDescent="0.25">
      <c r="A392" s="241"/>
      <c r="B392" s="153"/>
      <c r="C392" s="153"/>
      <c r="D392" s="153"/>
      <c r="E392" s="153"/>
      <c r="F392" s="153"/>
      <c r="G392" s="154"/>
      <c r="H392" s="153"/>
      <c r="I392" s="153"/>
    </row>
    <row r="393" spans="1:10" ht="18" x14ac:dyDescent="0.25">
      <c r="A393" s="372" t="s">
        <v>538</v>
      </c>
      <c r="B393" s="372"/>
      <c r="C393" s="372"/>
      <c r="D393" s="372"/>
      <c r="E393" s="372"/>
      <c r="F393" s="372"/>
      <c r="G393" s="154"/>
      <c r="H393" s="153"/>
      <c r="I393" s="153"/>
    </row>
    <row r="394" spans="1:10" ht="45" customHeight="1" x14ac:dyDescent="0.25">
      <c r="A394" s="376" t="s">
        <v>549</v>
      </c>
      <c r="B394" s="376"/>
      <c r="C394" s="376"/>
      <c r="D394" s="376"/>
      <c r="E394" s="376"/>
      <c r="F394" s="376"/>
      <c r="G394" s="376"/>
      <c r="H394" s="376"/>
      <c r="I394" s="376"/>
    </row>
    <row r="395" spans="1:10" ht="18" x14ac:dyDescent="0.25">
      <c r="A395" s="257"/>
      <c r="B395" s="153"/>
      <c r="C395" s="153"/>
      <c r="D395" s="153"/>
      <c r="E395" s="153"/>
      <c r="F395" s="153"/>
      <c r="G395" s="154"/>
      <c r="H395" s="153"/>
      <c r="I395" s="153"/>
    </row>
    <row r="396" spans="1:10" ht="18" x14ac:dyDescent="0.25">
      <c r="A396" s="228" t="s">
        <v>255</v>
      </c>
      <c r="B396" s="153"/>
      <c r="C396" s="153"/>
      <c r="D396" s="153"/>
      <c r="E396" s="153"/>
      <c r="F396" s="153"/>
      <c r="G396" s="165">
        <v>2024</v>
      </c>
      <c r="H396" s="165"/>
      <c r="I396" s="165">
        <v>2023</v>
      </c>
    </row>
    <row r="397" spans="1:10" ht="18" x14ac:dyDescent="0.25">
      <c r="A397" s="370" t="s">
        <v>13</v>
      </c>
      <c r="B397" s="370"/>
      <c r="C397" s="370"/>
      <c r="D397" s="370"/>
      <c r="E397" s="370"/>
      <c r="F397" s="370"/>
      <c r="G397" s="166">
        <v>1014524280</v>
      </c>
      <c r="H397" s="258"/>
      <c r="I397" s="166">
        <v>1014524280</v>
      </c>
    </row>
    <row r="398" spans="1:10" ht="24" customHeight="1" x14ac:dyDescent="0.25">
      <c r="A398" s="370" t="s">
        <v>456</v>
      </c>
      <c r="B398" s="370"/>
      <c r="C398" s="370"/>
      <c r="D398" s="370"/>
      <c r="E398" s="370"/>
      <c r="F398" s="370"/>
      <c r="G398" s="249">
        <v>281580086.07999998</v>
      </c>
      <c r="H398" s="260"/>
      <c r="I398" s="249">
        <v>146688864</v>
      </c>
    </row>
    <row r="399" spans="1:10" ht="19.5" customHeight="1" x14ac:dyDescent="0.25">
      <c r="A399" s="370" t="s">
        <v>457</v>
      </c>
      <c r="B399" s="370"/>
      <c r="C399" s="370"/>
      <c r="D399" s="370"/>
      <c r="E399" s="370"/>
      <c r="F399" s="370"/>
      <c r="G399" s="249">
        <v>-765710042.67999995</v>
      </c>
      <c r="H399" s="260"/>
      <c r="I399" s="249">
        <v>-4940541</v>
      </c>
    </row>
    <row r="400" spans="1:10" ht="19.5" customHeight="1" x14ac:dyDescent="0.25">
      <c r="A400" s="370" t="s">
        <v>458</v>
      </c>
      <c r="B400" s="370"/>
      <c r="C400" s="370"/>
      <c r="D400" s="370"/>
      <c r="E400" s="370"/>
      <c r="F400" s="370"/>
      <c r="G400" s="259">
        <v>2948179491.4499998</v>
      </c>
      <c r="H400" s="260"/>
      <c r="I400" s="259">
        <v>2460380776</v>
      </c>
    </row>
    <row r="401" spans="1:9" ht="18.75" thickBot="1" x14ac:dyDescent="0.3">
      <c r="A401" s="372" t="s">
        <v>212</v>
      </c>
      <c r="B401" s="372"/>
      <c r="C401" s="372"/>
      <c r="D401" s="372"/>
      <c r="E401" s="372"/>
      <c r="F401" s="372"/>
      <c r="G401" s="180">
        <f>SUM(G397:G400)</f>
        <v>3478573814.8499999</v>
      </c>
      <c r="H401" s="258"/>
      <c r="I401" s="180">
        <f>SUM(I397:I400)</f>
        <v>3616653379</v>
      </c>
    </row>
    <row r="402" spans="1:9" ht="18.75" thickTop="1" x14ac:dyDescent="0.25">
      <c r="A402" s="228"/>
      <c r="B402" s="228"/>
      <c r="C402" s="228"/>
      <c r="D402" s="228"/>
      <c r="E402" s="228"/>
      <c r="F402" s="228"/>
      <c r="G402" s="261"/>
      <c r="H402" s="153"/>
      <c r="I402" s="153"/>
    </row>
    <row r="403" spans="1:9" ht="76.5" customHeight="1" x14ac:dyDescent="0.25">
      <c r="A403" s="376" t="s">
        <v>558</v>
      </c>
      <c r="B403" s="376"/>
      <c r="C403" s="376"/>
      <c r="D403" s="376"/>
      <c r="E403" s="376"/>
      <c r="F403" s="376"/>
      <c r="G403" s="376"/>
      <c r="H403" s="376"/>
      <c r="I403" s="376"/>
    </row>
    <row r="404" spans="1:9" ht="15" customHeight="1" x14ac:dyDescent="0.25">
      <c r="A404" s="188"/>
      <c r="B404" s="188"/>
      <c r="C404" s="188"/>
      <c r="D404" s="188"/>
      <c r="E404" s="188"/>
      <c r="F404" s="188"/>
      <c r="G404" s="188"/>
      <c r="H404" s="188"/>
      <c r="I404" s="188"/>
    </row>
    <row r="405" spans="1:9" ht="18" x14ac:dyDescent="0.25">
      <c r="A405" s="228"/>
      <c r="B405" s="153"/>
      <c r="C405" s="153"/>
      <c r="D405" s="153"/>
      <c r="E405" s="153"/>
      <c r="F405" s="153"/>
      <c r="G405" s="154"/>
      <c r="H405" s="153"/>
      <c r="I405" s="153"/>
    </row>
    <row r="406" spans="1:9" ht="18" x14ac:dyDescent="0.25">
      <c r="A406" s="228"/>
      <c r="B406" s="153"/>
      <c r="C406" s="153"/>
      <c r="D406" s="153"/>
      <c r="E406" s="153"/>
      <c r="F406" s="153"/>
      <c r="G406" s="154"/>
      <c r="H406" s="153"/>
      <c r="I406" s="153"/>
    </row>
    <row r="407" spans="1:9" ht="18" x14ac:dyDescent="0.25">
      <c r="A407" s="369" t="s">
        <v>40</v>
      </c>
      <c r="B407" s="369"/>
      <c r="C407" s="369"/>
      <c r="D407" s="369"/>
      <c r="E407" s="369"/>
      <c r="F407" s="153"/>
      <c r="G407" s="154"/>
      <c r="H407" s="153"/>
      <c r="I407" s="153"/>
    </row>
    <row r="408" spans="1:9" ht="13.5" customHeight="1" x14ac:dyDescent="0.25">
      <c r="A408" s="228"/>
      <c r="B408" s="153"/>
      <c r="C408" s="153"/>
      <c r="D408" s="153"/>
      <c r="E408" s="153"/>
      <c r="F408" s="153"/>
      <c r="G408" s="154"/>
      <c r="H408" s="153"/>
      <c r="I408" s="153"/>
    </row>
    <row r="409" spans="1:9" ht="18" x14ac:dyDescent="0.25">
      <c r="A409" s="369" t="s">
        <v>548</v>
      </c>
      <c r="B409" s="369"/>
      <c r="C409" s="369"/>
      <c r="D409" s="369"/>
      <c r="E409" s="369"/>
      <c r="F409" s="153"/>
      <c r="G409" s="154"/>
      <c r="H409" s="153"/>
      <c r="I409" s="153"/>
    </row>
    <row r="410" spans="1:9" ht="64.5" customHeight="1" x14ac:dyDescent="0.25">
      <c r="A410" s="370" t="s">
        <v>459</v>
      </c>
      <c r="B410" s="370"/>
      <c r="C410" s="370"/>
      <c r="D410" s="370"/>
      <c r="E410" s="370"/>
      <c r="F410" s="370"/>
      <c r="G410" s="370"/>
      <c r="H410" s="370"/>
      <c r="I410" s="370"/>
    </row>
    <row r="411" spans="1:9" ht="18" x14ac:dyDescent="0.25">
      <c r="A411" s="257"/>
      <c r="B411" s="153"/>
      <c r="C411" s="153"/>
      <c r="D411" s="153"/>
      <c r="E411" s="153"/>
      <c r="F411" s="153"/>
      <c r="G411" s="154"/>
      <c r="H411" s="153"/>
      <c r="I411" s="153"/>
    </row>
    <row r="412" spans="1:9" ht="18" x14ac:dyDescent="0.25">
      <c r="A412" s="372" t="s">
        <v>460</v>
      </c>
      <c r="B412" s="372"/>
      <c r="C412" s="372"/>
      <c r="D412" s="372"/>
      <c r="E412" s="372"/>
      <c r="F412" s="372"/>
      <c r="G412" s="165">
        <v>2024</v>
      </c>
      <c r="H412" s="165"/>
      <c r="I412" s="165">
        <v>2023</v>
      </c>
    </row>
    <row r="413" spans="1:9" ht="18" x14ac:dyDescent="0.25">
      <c r="A413" s="372" t="s">
        <v>461</v>
      </c>
      <c r="B413" s="372"/>
      <c r="C413" s="372"/>
      <c r="D413" s="372"/>
      <c r="E413" s="372"/>
      <c r="F413" s="372"/>
      <c r="G413" s="154"/>
      <c r="H413" s="153"/>
      <c r="I413" s="154"/>
    </row>
    <row r="414" spans="1:9" ht="20.25" customHeight="1" x14ac:dyDescent="0.25">
      <c r="A414" s="370" t="s">
        <v>200</v>
      </c>
      <c r="B414" s="370"/>
      <c r="C414" s="370"/>
      <c r="D414" s="370"/>
      <c r="E414" s="370"/>
      <c r="F414" s="370"/>
      <c r="G414" s="166">
        <v>32267.7</v>
      </c>
      <c r="H414" s="166"/>
      <c r="I414" s="166">
        <v>28820.16</v>
      </c>
    </row>
    <row r="415" spans="1:9" ht="18" x14ac:dyDescent="0.25">
      <c r="A415" s="370" t="s">
        <v>201</v>
      </c>
      <c r="B415" s="370"/>
      <c r="C415" s="370"/>
      <c r="D415" s="370"/>
      <c r="E415" s="370"/>
      <c r="F415" s="370"/>
      <c r="G415" s="166">
        <v>231101287.44</v>
      </c>
      <c r="H415" s="166"/>
      <c r="I415" s="166">
        <v>206410035.33000001</v>
      </c>
    </row>
    <row r="416" spans="1:9" ht="18.75" customHeight="1" x14ac:dyDescent="0.25">
      <c r="A416" s="370" t="s">
        <v>202</v>
      </c>
      <c r="B416" s="370"/>
      <c r="C416" s="370"/>
      <c r="D416" s="370"/>
      <c r="E416" s="370"/>
      <c r="F416" s="370"/>
      <c r="G416" s="166">
        <v>4614281.46</v>
      </c>
      <c r="H416" s="166"/>
      <c r="I416" s="166">
        <v>4121283.87</v>
      </c>
    </row>
    <row r="417" spans="1:11" ht="21" customHeight="1" x14ac:dyDescent="0.25">
      <c r="A417" s="370" t="s">
        <v>462</v>
      </c>
      <c r="B417" s="370"/>
      <c r="C417" s="370"/>
      <c r="D417" s="370"/>
      <c r="E417" s="370"/>
      <c r="F417" s="370"/>
      <c r="G417" s="166">
        <v>73634897.790000007</v>
      </c>
      <c r="H417" s="166"/>
      <c r="I417" s="166">
        <v>65767620.869999997</v>
      </c>
    </row>
    <row r="418" spans="1:11" ht="20.25" customHeight="1" x14ac:dyDescent="0.25">
      <c r="A418" s="370" t="s">
        <v>463</v>
      </c>
      <c r="B418" s="370"/>
      <c r="C418" s="370"/>
      <c r="D418" s="370"/>
      <c r="E418" s="370"/>
      <c r="F418" s="370"/>
      <c r="G418" s="166">
        <v>1161637.01</v>
      </c>
      <c r="H418" s="166"/>
      <c r="I418" s="166">
        <v>1037526</v>
      </c>
    </row>
    <row r="419" spans="1:11" ht="16.5" customHeight="1" x14ac:dyDescent="0.25">
      <c r="A419" s="370" t="s">
        <v>205</v>
      </c>
      <c r="B419" s="370"/>
      <c r="C419" s="370"/>
      <c r="D419" s="370"/>
      <c r="E419" s="370"/>
      <c r="F419" s="370"/>
      <c r="G419" s="166">
        <v>5614580.2800000003</v>
      </c>
      <c r="H419" s="166"/>
      <c r="I419" s="166">
        <v>5014709.04</v>
      </c>
    </row>
    <row r="420" spans="1:11" ht="18" x14ac:dyDescent="0.25">
      <c r="A420" s="370" t="s">
        <v>206</v>
      </c>
      <c r="B420" s="370"/>
      <c r="C420" s="370"/>
      <c r="D420" s="370"/>
      <c r="E420" s="370"/>
      <c r="F420" s="370"/>
      <c r="G420" s="166">
        <v>6518076.3200000003</v>
      </c>
      <c r="H420" s="166"/>
      <c r="I420" s="166">
        <v>5821673.7400000002</v>
      </c>
    </row>
    <row r="421" spans="1:11" ht="18.75" thickBot="1" x14ac:dyDescent="0.3">
      <c r="A421" s="372" t="s">
        <v>212</v>
      </c>
      <c r="B421" s="372"/>
      <c r="C421" s="372"/>
      <c r="D421" s="372"/>
      <c r="E421" s="372"/>
      <c r="F421" s="372"/>
      <c r="G421" s="180">
        <f>SUM(G414:G420)</f>
        <v>322677027.99999994</v>
      </c>
      <c r="H421" s="258"/>
      <c r="I421" s="180">
        <f>SUM(I414:I420)</f>
        <v>288201669.01000005</v>
      </c>
      <c r="J421" s="252"/>
    </row>
    <row r="422" spans="1:11" ht="18.75" thickTop="1" x14ac:dyDescent="0.25">
      <c r="A422" s="228"/>
      <c r="B422" s="228"/>
      <c r="C422" s="228"/>
      <c r="D422" s="228"/>
      <c r="E422" s="228"/>
      <c r="F422" s="228"/>
      <c r="G422" s="261"/>
      <c r="H422" s="153"/>
      <c r="I422" s="153"/>
      <c r="J422" s="262"/>
    </row>
    <row r="423" spans="1:11" ht="76.5" customHeight="1" x14ac:dyDescent="0.25">
      <c r="A423" s="372" t="s">
        <v>464</v>
      </c>
      <c r="B423" s="372"/>
      <c r="C423" s="372"/>
      <c r="D423" s="372"/>
      <c r="E423" s="372"/>
      <c r="F423" s="372"/>
      <c r="G423" s="372"/>
      <c r="H423" s="372"/>
      <c r="I423" s="372"/>
    </row>
    <row r="424" spans="1:11" ht="18" x14ac:dyDescent="0.25">
      <c r="A424" s="253"/>
      <c r="B424" s="153"/>
      <c r="C424" s="153"/>
      <c r="D424" s="153"/>
      <c r="E424" s="153"/>
      <c r="F424" s="153"/>
      <c r="G424" s="154"/>
      <c r="H424" s="153"/>
      <c r="I424" s="153"/>
    </row>
    <row r="425" spans="1:11" ht="18" x14ac:dyDescent="0.25">
      <c r="A425" s="372" t="s">
        <v>547</v>
      </c>
      <c r="B425" s="372"/>
      <c r="C425" s="372"/>
      <c r="D425" s="372"/>
      <c r="E425" s="372"/>
      <c r="F425" s="372"/>
      <c r="G425" s="154"/>
      <c r="H425" s="153"/>
      <c r="I425" s="153"/>
    </row>
    <row r="426" spans="1:11" ht="74.25" customHeight="1" x14ac:dyDescent="0.25">
      <c r="A426" s="370" t="s">
        <v>465</v>
      </c>
      <c r="B426" s="370"/>
      <c r="C426" s="370"/>
      <c r="D426" s="370"/>
      <c r="E426" s="370"/>
      <c r="F426" s="370"/>
      <c r="G426" s="370"/>
      <c r="H426" s="370"/>
      <c r="I426" s="370"/>
    </row>
    <row r="427" spans="1:11" ht="21.75" customHeight="1" x14ac:dyDescent="0.25">
      <c r="A427" s="378"/>
      <c r="B427" s="378"/>
      <c r="C427" s="378"/>
      <c r="D427" s="378"/>
      <c r="E427" s="378"/>
      <c r="F427" s="378"/>
      <c r="G427" s="378"/>
      <c r="H427" s="378"/>
      <c r="I427" s="378"/>
    </row>
    <row r="428" spans="1:11" ht="18" x14ac:dyDescent="0.25">
      <c r="A428" s="372" t="s">
        <v>460</v>
      </c>
      <c r="B428" s="372"/>
      <c r="C428" s="372"/>
      <c r="D428" s="372"/>
      <c r="E428" s="372"/>
      <c r="F428" s="372"/>
      <c r="G428" s="165">
        <v>2024</v>
      </c>
      <c r="H428" s="165"/>
      <c r="I428" s="165">
        <v>2023</v>
      </c>
    </row>
    <row r="429" spans="1:11" ht="21" customHeight="1" x14ac:dyDescent="0.25">
      <c r="A429" s="370" t="s">
        <v>466</v>
      </c>
      <c r="B429" s="370"/>
      <c r="C429" s="370"/>
      <c r="D429" s="370"/>
      <c r="E429" s="370"/>
      <c r="F429" s="370"/>
      <c r="G429" s="166">
        <v>30962439.879999999</v>
      </c>
      <c r="H429" s="258"/>
      <c r="I429" s="166">
        <v>10034280</v>
      </c>
    </row>
    <row r="430" spans="1:11" ht="23.25" customHeight="1" x14ac:dyDescent="0.25">
      <c r="A430" s="370" t="s">
        <v>467</v>
      </c>
      <c r="B430" s="370"/>
      <c r="C430" s="370"/>
      <c r="D430" s="370"/>
      <c r="E430" s="370"/>
      <c r="F430" s="370"/>
      <c r="G430" s="179">
        <v>105210000</v>
      </c>
      <c r="H430" s="258"/>
      <c r="I430" s="179">
        <v>60120000</v>
      </c>
      <c r="J430" s="377"/>
      <c r="K430" s="377"/>
    </row>
    <row r="431" spans="1:11" ht="16.5" customHeight="1" x14ac:dyDescent="0.25">
      <c r="A431" s="370" t="s">
        <v>468</v>
      </c>
      <c r="B431" s="370"/>
      <c r="C431" s="370"/>
      <c r="D431" s="370"/>
      <c r="E431" s="370"/>
      <c r="F431" s="370"/>
      <c r="G431" s="166">
        <v>150992224.97999999</v>
      </c>
      <c r="H431" s="258"/>
      <c r="I431" s="166">
        <v>110214802.02</v>
      </c>
    </row>
    <row r="432" spans="1:11" ht="18.75" thickBot="1" x14ac:dyDescent="0.3">
      <c r="A432" s="372" t="s">
        <v>212</v>
      </c>
      <c r="B432" s="372"/>
      <c r="C432" s="372"/>
      <c r="D432" s="372"/>
      <c r="E432" s="372"/>
      <c r="F432" s="372"/>
      <c r="G432" s="180">
        <f>SUM(G429:G431)</f>
        <v>287164664.86000001</v>
      </c>
      <c r="H432" s="171"/>
      <c r="I432" s="180">
        <f>SUM(I429:I431)</f>
        <v>180369082.01999998</v>
      </c>
    </row>
    <row r="433" spans="1:9" ht="18.75" thickTop="1" x14ac:dyDescent="0.25">
      <c r="A433" s="228"/>
      <c r="B433" s="228"/>
      <c r="C433" s="228"/>
      <c r="D433" s="228"/>
      <c r="E433" s="228"/>
      <c r="F433" s="228"/>
      <c r="G433" s="154"/>
      <c r="H433" s="153"/>
      <c r="I433" s="153"/>
    </row>
    <row r="434" spans="1:9" ht="18" x14ac:dyDescent="0.25">
      <c r="A434" s="369" t="s">
        <v>469</v>
      </c>
      <c r="B434" s="369"/>
      <c r="C434" s="369"/>
      <c r="D434" s="369"/>
      <c r="E434" s="153"/>
      <c r="F434" s="153"/>
      <c r="G434" s="154"/>
      <c r="H434" s="153"/>
      <c r="I434" s="153"/>
    </row>
    <row r="435" spans="1:9" ht="65.25" customHeight="1" x14ac:dyDescent="0.25">
      <c r="A435" s="370" t="s">
        <v>470</v>
      </c>
      <c r="B435" s="376"/>
      <c r="C435" s="376"/>
      <c r="D435" s="376"/>
      <c r="E435" s="376"/>
      <c r="F435" s="376"/>
      <c r="G435" s="376"/>
      <c r="H435" s="376"/>
      <c r="I435" s="376"/>
    </row>
    <row r="436" spans="1:9" ht="15" customHeight="1" x14ac:dyDescent="0.25">
      <c r="A436" s="253"/>
      <c r="B436" s="257"/>
      <c r="C436" s="257"/>
      <c r="D436" s="257"/>
      <c r="E436" s="257"/>
      <c r="F436" s="257"/>
      <c r="G436" s="257"/>
      <c r="H436" s="257"/>
      <c r="I436" s="257"/>
    </row>
    <row r="437" spans="1:9" ht="18" x14ac:dyDescent="0.25">
      <c r="A437" s="228" t="s">
        <v>471</v>
      </c>
      <c r="B437" s="153"/>
      <c r="C437" s="153"/>
      <c r="D437" s="153"/>
      <c r="E437" s="153"/>
      <c r="F437" s="153"/>
      <c r="G437" s="165">
        <v>2024</v>
      </c>
      <c r="H437" s="165"/>
      <c r="I437" s="165">
        <v>2023</v>
      </c>
    </row>
    <row r="438" spans="1:9" ht="20.25" customHeight="1" x14ac:dyDescent="0.25">
      <c r="A438" s="370" t="s">
        <v>472</v>
      </c>
      <c r="B438" s="370"/>
      <c r="C438" s="370"/>
      <c r="D438" s="370"/>
      <c r="E438" s="370"/>
      <c r="F438" s="370"/>
      <c r="G438" s="166">
        <v>7121204.6699999999</v>
      </c>
      <c r="H438" s="258"/>
      <c r="I438" s="154">
        <v>4042791.72</v>
      </c>
    </row>
    <row r="439" spans="1:9" ht="18.75" thickBot="1" x14ac:dyDescent="0.3">
      <c r="A439" s="241" t="s">
        <v>212</v>
      </c>
      <c r="B439" s="153"/>
      <c r="C439" s="153"/>
      <c r="D439" s="153"/>
      <c r="E439" s="153"/>
      <c r="F439" s="153"/>
      <c r="G439" s="180">
        <f>+G438</f>
        <v>7121204.6699999999</v>
      </c>
      <c r="H439" s="171"/>
      <c r="I439" s="180">
        <f>+I438</f>
        <v>4042791.72</v>
      </c>
    </row>
    <row r="440" spans="1:9" ht="18.75" thickTop="1" x14ac:dyDescent="0.25">
      <c r="A440" s="241"/>
      <c r="B440" s="153"/>
      <c r="C440" s="153"/>
      <c r="D440" s="153"/>
      <c r="E440" s="153"/>
      <c r="F440" s="153"/>
      <c r="G440" s="154"/>
      <c r="H440" s="153"/>
      <c r="I440" s="153"/>
    </row>
    <row r="441" spans="1:9" ht="18" x14ac:dyDescent="0.25">
      <c r="A441" s="372" t="s">
        <v>546</v>
      </c>
      <c r="B441" s="372"/>
      <c r="C441" s="372"/>
      <c r="D441" s="372"/>
      <c r="E441" s="372"/>
      <c r="F441" s="372"/>
      <c r="G441" s="154"/>
      <c r="H441" s="153"/>
      <c r="I441" s="153"/>
    </row>
    <row r="442" spans="1:9" ht="71.25" customHeight="1" x14ac:dyDescent="0.25">
      <c r="A442" s="370" t="s">
        <v>473</v>
      </c>
      <c r="B442" s="376"/>
      <c r="C442" s="376"/>
      <c r="D442" s="376"/>
      <c r="E442" s="376"/>
      <c r="F442" s="376"/>
      <c r="G442" s="376"/>
      <c r="H442" s="376"/>
      <c r="I442" s="376"/>
    </row>
    <row r="443" spans="1:9" ht="16.5" customHeight="1" x14ac:dyDescent="0.25">
      <c r="A443" s="253"/>
      <c r="B443" s="257"/>
      <c r="C443" s="257"/>
      <c r="D443" s="257"/>
      <c r="E443" s="257"/>
      <c r="F443" s="257"/>
      <c r="G443" s="257"/>
      <c r="H443" s="257"/>
      <c r="I443" s="257"/>
    </row>
    <row r="444" spans="1:9" ht="18" x14ac:dyDescent="0.25">
      <c r="A444" s="228" t="s">
        <v>474</v>
      </c>
      <c r="B444" s="153"/>
      <c r="C444" s="153"/>
      <c r="D444" s="153"/>
      <c r="E444" s="153"/>
      <c r="F444" s="153"/>
      <c r="G444" s="165">
        <v>2024</v>
      </c>
      <c r="H444" s="165"/>
      <c r="I444" s="165">
        <v>2023</v>
      </c>
    </row>
    <row r="445" spans="1:9" ht="20.100000000000001" customHeight="1" x14ac:dyDescent="0.25">
      <c r="A445" s="370" t="s">
        <v>475</v>
      </c>
      <c r="B445" s="370"/>
      <c r="C445" s="370"/>
      <c r="D445" s="370"/>
      <c r="E445" s="370"/>
      <c r="F445" s="370"/>
      <c r="G445" s="166">
        <v>89497954.939999998</v>
      </c>
      <c r="H445" s="166"/>
      <c r="I445" s="166">
        <v>89447574.810000002</v>
      </c>
    </row>
    <row r="446" spans="1:9" ht="20.100000000000001" customHeight="1" x14ac:dyDescent="0.25">
      <c r="A446" s="370" t="s">
        <v>476</v>
      </c>
      <c r="B446" s="370"/>
      <c r="C446" s="370"/>
      <c r="D446" s="370"/>
      <c r="E446" s="370"/>
      <c r="F446" s="370"/>
      <c r="G446" s="166">
        <v>7157284.5300000003</v>
      </c>
      <c r="H446" s="166"/>
      <c r="I446" s="166">
        <v>7173743.8300000001</v>
      </c>
    </row>
    <row r="447" spans="1:9" ht="20.100000000000001" customHeight="1" x14ac:dyDescent="0.25">
      <c r="A447" s="370" t="s">
        <v>477</v>
      </c>
      <c r="B447" s="370"/>
      <c r="C447" s="370"/>
      <c r="D447" s="370"/>
      <c r="E447" s="370"/>
      <c r="F447" s="370"/>
      <c r="G447" s="179">
        <v>7385635.9900000002</v>
      </c>
      <c r="H447" s="179"/>
      <c r="I447" s="179">
        <v>7402620.4100000001</v>
      </c>
    </row>
    <row r="448" spans="1:9" ht="20.100000000000001" customHeight="1" x14ac:dyDescent="0.25">
      <c r="A448" s="370" t="s">
        <v>478</v>
      </c>
      <c r="B448" s="370"/>
      <c r="C448" s="370"/>
      <c r="D448" s="370"/>
      <c r="E448" s="370"/>
      <c r="F448" s="370"/>
      <c r="G448" s="179">
        <v>4761250.37</v>
      </c>
      <c r="H448" s="179"/>
      <c r="I448" s="179">
        <v>4782222.5999999996</v>
      </c>
    </row>
    <row r="449" spans="1:10" ht="20.100000000000001" customHeight="1" x14ac:dyDescent="0.25">
      <c r="A449" s="255" t="s">
        <v>479</v>
      </c>
      <c r="B449" s="263"/>
      <c r="C449" s="263"/>
      <c r="D449" s="263"/>
      <c r="E449" s="253"/>
      <c r="F449" s="253"/>
      <c r="G449" s="166">
        <v>13686974.369999999</v>
      </c>
      <c r="H449" s="166"/>
      <c r="I449" s="166">
        <v>11475436</v>
      </c>
    </row>
    <row r="450" spans="1:10" ht="20.100000000000001" customHeight="1" x14ac:dyDescent="0.25">
      <c r="A450" s="370" t="s">
        <v>480</v>
      </c>
      <c r="B450" s="370"/>
      <c r="C450" s="370"/>
      <c r="D450" s="370"/>
      <c r="E450" s="370"/>
      <c r="F450" s="370"/>
      <c r="G450" s="166">
        <v>1923031.53</v>
      </c>
      <c r="H450" s="166"/>
      <c r="I450" s="166">
        <v>1504599.66</v>
      </c>
    </row>
    <row r="451" spans="1:10" ht="18.75" thickBot="1" x14ac:dyDescent="0.3">
      <c r="A451" s="372" t="s">
        <v>212</v>
      </c>
      <c r="B451" s="372"/>
      <c r="C451" s="372"/>
      <c r="D451" s="372"/>
      <c r="E451" s="372"/>
      <c r="F451" s="372"/>
      <c r="G451" s="180">
        <f>SUM(G445:G450)</f>
        <v>124412131.73</v>
      </c>
      <c r="H451" s="181"/>
      <c r="I451" s="180">
        <f>SUM(I445:I450)</f>
        <v>121786197.30999999</v>
      </c>
    </row>
    <row r="452" spans="1:10" ht="18.75" thickTop="1" x14ac:dyDescent="0.25">
      <c r="A452" s="228"/>
      <c r="B452" s="228"/>
      <c r="C452" s="228"/>
      <c r="D452" s="228"/>
      <c r="E452" s="228"/>
      <c r="F452" s="228"/>
      <c r="G452" s="154"/>
      <c r="H452" s="153"/>
      <c r="I452" s="153"/>
    </row>
    <row r="453" spans="1:10" ht="18" x14ac:dyDescent="0.25">
      <c r="A453" s="228"/>
      <c r="B453" s="228"/>
      <c r="C453" s="228"/>
      <c r="D453" s="228"/>
      <c r="E453" s="228"/>
      <c r="F453" s="228"/>
      <c r="G453" s="154"/>
      <c r="H453" s="153"/>
      <c r="I453" s="153"/>
    </row>
    <row r="454" spans="1:10" ht="18" x14ac:dyDescent="0.25">
      <c r="A454" s="375" t="s">
        <v>545</v>
      </c>
      <c r="B454" s="375"/>
      <c r="C454" s="375"/>
      <c r="D454" s="375"/>
      <c r="E454" s="375"/>
      <c r="F454" s="153"/>
      <c r="G454" s="154"/>
      <c r="H454" s="153"/>
      <c r="I454" s="153"/>
    </row>
    <row r="455" spans="1:10" ht="18" x14ac:dyDescent="0.25">
      <c r="A455" s="253" t="s">
        <v>8</v>
      </c>
      <c r="B455" s="153"/>
      <c r="C455" s="153"/>
      <c r="D455" s="153"/>
      <c r="E455" s="153"/>
      <c r="F455" s="153"/>
      <c r="G455" s="154"/>
      <c r="H455" s="153"/>
      <c r="I455" s="153"/>
    </row>
    <row r="456" spans="1:10" ht="18" x14ac:dyDescent="0.25">
      <c r="A456" s="375" t="s">
        <v>460</v>
      </c>
      <c r="B456" s="375"/>
      <c r="C456" s="375"/>
      <c r="D456" s="375"/>
      <c r="E456" s="375"/>
      <c r="F456" s="375"/>
      <c r="G456" s="165">
        <v>2024</v>
      </c>
      <c r="H456" s="165"/>
      <c r="I456" s="165">
        <v>2023</v>
      </c>
    </row>
    <row r="457" spans="1:10" ht="20.25" customHeight="1" x14ac:dyDescent="0.25">
      <c r="A457" s="370" t="s">
        <v>481</v>
      </c>
      <c r="B457" s="370"/>
      <c r="C457" s="370"/>
      <c r="D457" s="370"/>
      <c r="E457" s="370"/>
      <c r="F457" s="370"/>
      <c r="G457" s="166">
        <v>6325914.4800000004</v>
      </c>
      <c r="H457" s="258"/>
      <c r="I457" s="166">
        <v>5306010.37</v>
      </c>
    </row>
    <row r="458" spans="1:10" ht="21" customHeight="1" x14ac:dyDescent="0.25">
      <c r="A458" s="370" t="s">
        <v>482</v>
      </c>
      <c r="B458" s="370"/>
      <c r="C458" s="370"/>
      <c r="D458" s="370"/>
      <c r="E458" s="370"/>
      <c r="F458" s="370"/>
      <c r="G458" s="166">
        <v>1044600.14</v>
      </c>
      <c r="H458" s="258"/>
      <c r="I458" s="166">
        <v>867595.28</v>
      </c>
    </row>
    <row r="459" spans="1:10" ht="20.25" customHeight="1" x14ac:dyDescent="0.25">
      <c r="A459" s="370" t="s">
        <v>483</v>
      </c>
      <c r="B459" s="370"/>
      <c r="C459" s="370"/>
      <c r="D459" s="370"/>
      <c r="E459" s="370"/>
      <c r="F459" s="370"/>
      <c r="G459" s="166">
        <v>6316459.75</v>
      </c>
      <c r="H459" s="258"/>
      <c r="I459" s="166">
        <v>5301830.38</v>
      </c>
    </row>
    <row r="460" spans="1:10" ht="18.75" thickBot="1" x14ac:dyDescent="0.3">
      <c r="A460" s="372" t="s">
        <v>212</v>
      </c>
      <c r="B460" s="372"/>
      <c r="C460" s="372"/>
      <c r="D460" s="372"/>
      <c r="E460" s="372"/>
      <c r="F460" s="372"/>
      <c r="G460" s="180">
        <f>SUM(G457:G459)</f>
        <v>13686974.370000001</v>
      </c>
      <c r="H460" s="171"/>
      <c r="I460" s="180">
        <f>SUM(I457:I459)</f>
        <v>11475436.030000001</v>
      </c>
      <c r="J460" s="252"/>
    </row>
    <row r="461" spans="1:10" ht="18.75" thickTop="1" x14ac:dyDescent="0.25">
      <c r="A461" s="241"/>
      <c r="B461" s="153"/>
      <c r="C461" s="153"/>
      <c r="D461" s="153"/>
      <c r="E461" s="153"/>
      <c r="F461" s="153"/>
      <c r="G461" s="166"/>
      <c r="H461" s="258"/>
      <c r="I461" s="258"/>
      <c r="J461" s="103"/>
    </row>
    <row r="462" spans="1:10" ht="18" x14ac:dyDescent="0.25">
      <c r="A462" s="372" t="s">
        <v>544</v>
      </c>
      <c r="B462" s="372"/>
      <c r="C462" s="372"/>
      <c r="D462" s="372"/>
      <c r="E462" s="372"/>
      <c r="F462" s="372"/>
      <c r="G462" s="154"/>
      <c r="H462" s="153"/>
      <c r="I462" s="153"/>
    </row>
    <row r="463" spans="1:10" ht="69" customHeight="1" x14ac:dyDescent="0.25">
      <c r="A463" s="374" t="s">
        <v>484</v>
      </c>
      <c r="B463" s="374"/>
      <c r="C463" s="374"/>
      <c r="D463" s="374"/>
      <c r="E463" s="374"/>
      <c r="F463" s="374"/>
      <c r="G463" s="374"/>
      <c r="H463" s="374"/>
      <c r="I463" s="374"/>
    </row>
    <row r="464" spans="1:10" ht="18" x14ac:dyDescent="0.25">
      <c r="A464" s="257"/>
      <c r="B464" s="153"/>
      <c r="C464" s="153"/>
      <c r="D464" s="153"/>
      <c r="E464" s="153"/>
      <c r="F464" s="153"/>
      <c r="G464" s="154"/>
      <c r="H464" s="153"/>
      <c r="I464" s="153"/>
    </row>
    <row r="465" spans="1:10" ht="18" x14ac:dyDescent="0.25">
      <c r="A465" s="372" t="s">
        <v>460</v>
      </c>
      <c r="B465" s="372"/>
      <c r="C465" s="372"/>
      <c r="D465" s="372"/>
      <c r="E465" s="372"/>
      <c r="F465" s="372"/>
      <c r="G465" s="165">
        <v>2024</v>
      </c>
      <c r="H465" s="165"/>
      <c r="I465" s="165">
        <v>2023</v>
      </c>
    </row>
    <row r="466" spans="1:10" ht="20.25" customHeight="1" x14ac:dyDescent="0.25">
      <c r="A466" s="370" t="s">
        <v>485</v>
      </c>
      <c r="B466" s="370"/>
      <c r="C466" s="370"/>
      <c r="D466" s="370"/>
      <c r="E466" s="370"/>
      <c r="F466" s="370"/>
      <c r="G466" s="166">
        <v>14871216.6</v>
      </c>
      <c r="H466" s="153"/>
      <c r="I466" s="166">
        <v>255268</v>
      </c>
    </row>
    <row r="467" spans="1:10" ht="18.75" thickBot="1" x14ac:dyDescent="0.3">
      <c r="A467" s="372" t="s">
        <v>280</v>
      </c>
      <c r="B467" s="372"/>
      <c r="C467" s="372"/>
      <c r="D467" s="372"/>
      <c r="E467" s="372"/>
      <c r="F467" s="372"/>
      <c r="G467" s="180">
        <f>+G466</f>
        <v>14871216.6</v>
      </c>
      <c r="H467" s="156"/>
      <c r="I467" s="180">
        <f>+I466</f>
        <v>255268</v>
      </c>
    </row>
    <row r="468" spans="1:10" ht="18.75" thickTop="1" x14ac:dyDescent="0.25">
      <c r="A468" s="228"/>
      <c r="B468" s="228"/>
      <c r="C468" s="228"/>
      <c r="D468" s="228"/>
      <c r="E468" s="228"/>
      <c r="F468" s="228"/>
      <c r="G468" s="261"/>
      <c r="H468" s="153"/>
      <c r="I468" s="261"/>
    </row>
    <row r="469" spans="1:10" ht="62.25" customHeight="1" x14ac:dyDescent="0.25">
      <c r="A469" s="370" t="s">
        <v>486</v>
      </c>
      <c r="B469" s="370"/>
      <c r="C469" s="370"/>
      <c r="D469" s="370"/>
      <c r="E469" s="370"/>
      <c r="F469" s="370"/>
      <c r="G469" s="370"/>
      <c r="H469" s="370"/>
      <c r="I469" s="370"/>
    </row>
    <row r="470" spans="1:10" ht="18" x14ac:dyDescent="0.25">
      <c r="A470" s="257"/>
      <c r="B470" s="153"/>
      <c r="C470" s="153"/>
      <c r="D470" s="153"/>
      <c r="E470" s="153"/>
      <c r="F470" s="153"/>
      <c r="G470" s="154"/>
      <c r="H470" s="153"/>
      <c r="I470" s="153"/>
    </row>
    <row r="471" spans="1:10" ht="18" x14ac:dyDescent="0.25">
      <c r="A471" s="372" t="s">
        <v>543</v>
      </c>
      <c r="B471" s="372"/>
      <c r="C471" s="372"/>
      <c r="D471" s="372"/>
      <c r="E471" s="372"/>
      <c r="F471" s="153"/>
      <c r="G471" s="154"/>
      <c r="H471" s="153"/>
      <c r="I471" s="153"/>
    </row>
    <row r="472" spans="1:10" ht="71.25" customHeight="1" x14ac:dyDescent="0.25">
      <c r="A472" s="370" t="s">
        <v>487</v>
      </c>
      <c r="B472" s="370"/>
      <c r="C472" s="370"/>
      <c r="D472" s="370"/>
      <c r="E472" s="370"/>
      <c r="F472" s="370"/>
      <c r="G472" s="370"/>
      <c r="H472" s="370"/>
      <c r="I472" s="370"/>
    </row>
    <row r="473" spans="1:10" ht="18" x14ac:dyDescent="0.25">
      <c r="A473" s="257"/>
      <c r="B473" s="153"/>
      <c r="C473" s="153"/>
      <c r="D473" s="153"/>
      <c r="E473" s="153"/>
      <c r="F473" s="153"/>
      <c r="G473" s="154"/>
      <c r="H473" s="153"/>
      <c r="I473" s="153"/>
    </row>
    <row r="474" spans="1:10" ht="18" x14ac:dyDescent="0.25">
      <c r="A474" s="372" t="s">
        <v>460</v>
      </c>
      <c r="B474" s="372"/>
      <c r="C474" s="372"/>
      <c r="D474" s="372"/>
      <c r="E474" s="372"/>
      <c r="F474" s="372"/>
      <c r="G474" s="165">
        <v>2024</v>
      </c>
      <c r="H474" s="165"/>
      <c r="I474" s="165">
        <v>2023</v>
      </c>
    </row>
    <row r="475" spans="1:10" ht="21" customHeight="1" x14ac:dyDescent="0.25">
      <c r="A475" s="372" t="s">
        <v>488</v>
      </c>
      <c r="B475" s="372"/>
      <c r="C475" s="372"/>
      <c r="D475" s="372"/>
      <c r="E475" s="372"/>
      <c r="F475" s="372"/>
      <c r="G475" s="154"/>
      <c r="H475" s="153"/>
      <c r="I475" s="154"/>
    </row>
    <row r="476" spans="1:10" ht="21" customHeight="1" x14ac:dyDescent="0.25">
      <c r="A476" s="370" t="s">
        <v>489</v>
      </c>
      <c r="B476" s="370"/>
      <c r="C476" s="370"/>
      <c r="D476" s="370"/>
      <c r="E476" s="370"/>
      <c r="F476" s="370"/>
      <c r="G476" s="154">
        <v>8045.17</v>
      </c>
      <c r="H476" s="153"/>
      <c r="I476" s="154">
        <v>12921.8</v>
      </c>
    </row>
    <row r="477" spans="1:10" ht="21" customHeight="1" x14ac:dyDescent="0.25">
      <c r="A477" s="370" t="s">
        <v>490</v>
      </c>
      <c r="B477" s="370"/>
      <c r="C477" s="370"/>
      <c r="D477" s="370"/>
      <c r="E477" s="370"/>
      <c r="F477" s="370"/>
      <c r="G477" s="166">
        <v>2972856.73</v>
      </c>
      <c r="H477" s="258"/>
      <c r="I477" s="166">
        <v>2223952</v>
      </c>
    </row>
    <row r="478" spans="1:10" ht="18" customHeight="1" x14ac:dyDescent="0.25">
      <c r="A478" s="370" t="s">
        <v>491</v>
      </c>
      <c r="B478" s="370"/>
      <c r="C478" s="370"/>
      <c r="D478" s="370"/>
      <c r="E478" s="370"/>
      <c r="F478" s="370"/>
      <c r="G478" s="166">
        <v>1462336.36</v>
      </c>
      <c r="H478" s="258"/>
      <c r="I478" s="166">
        <v>1162898</v>
      </c>
      <c r="J478" s="103">
        <v>0</v>
      </c>
    </row>
    <row r="479" spans="1:10" ht="21.75" customHeight="1" x14ac:dyDescent="0.25">
      <c r="A479" s="370" t="s">
        <v>492</v>
      </c>
      <c r="B479" s="370"/>
      <c r="C479" s="370"/>
      <c r="D479" s="370"/>
      <c r="E479" s="370"/>
      <c r="F479" s="370"/>
      <c r="G479" s="166">
        <v>2603776.9</v>
      </c>
      <c r="H479" s="258"/>
      <c r="I479" s="166">
        <v>641</v>
      </c>
    </row>
    <row r="480" spans="1:10" ht="18.75" thickBot="1" x14ac:dyDescent="0.3">
      <c r="A480" s="372" t="s">
        <v>212</v>
      </c>
      <c r="B480" s="372"/>
      <c r="C480" s="372"/>
      <c r="D480" s="372"/>
      <c r="E480" s="372"/>
      <c r="F480" s="372"/>
      <c r="G480" s="180">
        <f>SUM(G476:G479)</f>
        <v>7047015.1600000001</v>
      </c>
      <c r="H480" s="171"/>
      <c r="I480" s="180">
        <f>SUM(I476:I479)</f>
        <v>3400412.8</v>
      </c>
    </row>
    <row r="481" spans="1:11" ht="18.75" thickTop="1" x14ac:dyDescent="0.25">
      <c r="A481" s="228"/>
      <c r="B481" s="228"/>
      <c r="C481" s="228"/>
      <c r="D481" s="228"/>
      <c r="E481" s="228"/>
      <c r="F481" s="228"/>
      <c r="G481" s="261"/>
      <c r="H481" s="153"/>
      <c r="I481" s="261"/>
    </row>
    <row r="482" spans="1:11" ht="35.25" customHeight="1" x14ac:dyDescent="0.25">
      <c r="A482" s="370" t="s">
        <v>493</v>
      </c>
      <c r="B482" s="370"/>
      <c r="C482" s="370"/>
      <c r="D482" s="370"/>
      <c r="E482" s="370"/>
      <c r="F482" s="370"/>
      <c r="G482" s="370"/>
      <c r="H482" s="370"/>
      <c r="I482" s="370"/>
    </row>
    <row r="483" spans="1:11" ht="31.5" customHeight="1" x14ac:dyDescent="0.25">
      <c r="A483" s="228"/>
      <c r="B483" s="228"/>
      <c r="C483" s="228"/>
      <c r="D483" s="228"/>
      <c r="E483" s="228"/>
      <c r="F483" s="228"/>
      <c r="G483" s="228"/>
      <c r="H483" s="228"/>
      <c r="I483" s="228"/>
    </row>
    <row r="484" spans="1:11" ht="18" x14ac:dyDescent="0.25">
      <c r="A484" s="228"/>
      <c r="B484" s="153"/>
      <c r="C484" s="153"/>
      <c r="D484" s="153"/>
      <c r="E484" s="153"/>
      <c r="F484" s="153"/>
      <c r="G484" s="154"/>
      <c r="H484" s="153"/>
      <c r="I484" s="153"/>
    </row>
    <row r="485" spans="1:11" ht="18" x14ac:dyDescent="0.25">
      <c r="A485" s="372" t="s">
        <v>542</v>
      </c>
      <c r="B485" s="372"/>
      <c r="C485" s="372"/>
      <c r="D485" s="372"/>
      <c r="E485" s="372"/>
      <c r="F485" s="153"/>
      <c r="G485" s="154"/>
      <c r="H485" s="153"/>
      <c r="I485" s="153"/>
    </row>
    <row r="486" spans="1:11" ht="62.25" customHeight="1" x14ac:dyDescent="0.25">
      <c r="A486" s="370" t="s">
        <v>553</v>
      </c>
      <c r="B486" s="370"/>
      <c r="C486" s="370"/>
      <c r="D486" s="370"/>
      <c r="E486" s="370"/>
      <c r="F486" s="370"/>
      <c r="G486" s="370"/>
      <c r="H486" s="370"/>
      <c r="I486" s="370"/>
    </row>
    <row r="487" spans="1:11" ht="18" x14ac:dyDescent="0.25">
      <c r="A487" s="257"/>
      <c r="B487" s="153"/>
      <c r="C487" s="153"/>
      <c r="D487" s="153"/>
      <c r="E487" s="153"/>
      <c r="F487" s="153"/>
      <c r="G487" s="154"/>
      <c r="H487" s="153"/>
      <c r="I487" s="153"/>
    </row>
    <row r="488" spans="1:11" ht="18" x14ac:dyDescent="0.25">
      <c r="A488" s="372" t="s">
        <v>198</v>
      </c>
      <c r="B488" s="372"/>
      <c r="C488" s="372"/>
      <c r="D488" s="372"/>
      <c r="E488" s="372"/>
      <c r="F488" s="372"/>
      <c r="G488" s="165">
        <v>2024</v>
      </c>
      <c r="H488" s="165"/>
      <c r="I488" s="165">
        <v>2023</v>
      </c>
    </row>
    <row r="489" spans="1:11" ht="18" customHeight="1" x14ac:dyDescent="0.25">
      <c r="A489" s="370" t="s">
        <v>494</v>
      </c>
      <c r="B489" s="370"/>
      <c r="C489" s="370"/>
      <c r="D489" s="370"/>
      <c r="E489" s="370"/>
      <c r="F489" s="370"/>
      <c r="G489" s="259">
        <v>118276500.09</v>
      </c>
      <c r="H489" s="249"/>
      <c r="I489" s="259">
        <v>145219443.33000001</v>
      </c>
      <c r="J489" s="264"/>
      <c r="K489" s="103"/>
    </row>
    <row r="490" spans="1:11" ht="18" customHeight="1" x14ac:dyDescent="0.25">
      <c r="A490" s="370" t="s">
        <v>495</v>
      </c>
      <c r="B490" s="370"/>
      <c r="C490" s="370"/>
      <c r="D490" s="370"/>
      <c r="E490" s="370"/>
      <c r="F490" s="370"/>
      <c r="G490" s="259">
        <v>2105673.14</v>
      </c>
      <c r="H490" s="249"/>
      <c r="I490" s="259">
        <v>2257231.73</v>
      </c>
      <c r="J490" s="265"/>
    </row>
    <row r="491" spans="1:11" ht="18" customHeight="1" x14ac:dyDescent="0.25">
      <c r="A491" s="370" t="s">
        <v>496</v>
      </c>
      <c r="B491" s="370"/>
      <c r="C491" s="370"/>
      <c r="D491" s="370"/>
      <c r="E491" s="370"/>
      <c r="F491" s="370"/>
      <c r="G491" s="266">
        <v>682050.31</v>
      </c>
      <c r="H491" s="249"/>
      <c r="I491" s="266">
        <v>563201.68999999994</v>
      </c>
      <c r="J491" s="265"/>
    </row>
    <row r="492" spans="1:11" ht="18" customHeight="1" x14ac:dyDescent="0.25">
      <c r="A492" s="370" t="s">
        <v>497</v>
      </c>
      <c r="B492" s="370"/>
      <c r="C492" s="370"/>
      <c r="D492" s="370"/>
      <c r="E492" s="370"/>
      <c r="F492" s="370"/>
      <c r="G492" s="266">
        <v>40302.239999999998</v>
      </c>
      <c r="H492" s="249"/>
      <c r="I492" s="266">
        <v>155190.04999999999</v>
      </c>
      <c r="J492" s="265"/>
    </row>
    <row r="493" spans="1:11" ht="18" customHeight="1" x14ac:dyDescent="0.25">
      <c r="A493" s="370" t="s">
        <v>498</v>
      </c>
      <c r="B493" s="370"/>
      <c r="C493" s="370"/>
      <c r="D493" s="370"/>
      <c r="E493" s="370"/>
      <c r="F493" s="370"/>
      <c r="G493" s="266">
        <v>2367281.19</v>
      </c>
      <c r="H493" s="249"/>
      <c r="I493" s="266">
        <v>1129904.43</v>
      </c>
      <c r="J493" s="265"/>
    </row>
    <row r="494" spans="1:11" ht="18" customHeight="1" x14ac:dyDescent="0.25">
      <c r="A494" s="370" t="s">
        <v>499</v>
      </c>
      <c r="B494" s="370"/>
      <c r="C494" s="370"/>
      <c r="D494" s="370"/>
      <c r="E494" s="370"/>
      <c r="F494" s="370"/>
      <c r="G494" s="266">
        <v>16295312.470000001</v>
      </c>
      <c r="H494" s="249"/>
      <c r="I494" s="266">
        <v>7960848.4100000001</v>
      </c>
      <c r="J494" s="265"/>
    </row>
    <row r="495" spans="1:11" ht="18" customHeight="1" x14ac:dyDescent="0.25">
      <c r="A495" s="370" t="s">
        <v>500</v>
      </c>
      <c r="B495" s="370"/>
      <c r="C495" s="370"/>
      <c r="D495" s="370"/>
      <c r="E495" s="370"/>
      <c r="F495" s="370"/>
      <c r="G495" s="259">
        <v>48290570.82</v>
      </c>
      <c r="H495" s="249"/>
      <c r="I495" s="259">
        <v>42254296.119999997</v>
      </c>
      <c r="J495" s="265"/>
    </row>
    <row r="496" spans="1:11" ht="18" customHeight="1" thickBot="1" x14ac:dyDescent="0.3">
      <c r="A496" s="372" t="s">
        <v>212</v>
      </c>
      <c r="B496" s="372"/>
      <c r="C496" s="372"/>
      <c r="D496" s="372"/>
      <c r="E496" s="372"/>
      <c r="F496" s="372"/>
      <c r="G496" s="267">
        <f>SUM(G489:G495)</f>
        <v>188057690.25999999</v>
      </c>
      <c r="H496" s="268"/>
      <c r="I496" s="269">
        <f>SUM(I489:I495)</f>
        <v>199540115.76000002</v>
      </c>
      <c r="J496" s="265"/>
    </row>
    <row r="497" spans="1:10" ht="18" customHeight="1" thickTop="1" x14ac:dyDescent="0.25">
      <c r="A497" s="228"/>
      <c r="B497" s="228"/>
      <c r="C497" s="228"/>
      <c r="D497" s="228"/>
      <c r="E497" s="228"/>
      <c r="F497" s="228"/>
      <c r="G497" s="270"/>
      <c r="H497" s="271"/>
      <c r="I497" s="270"/>
      <c r="J497" s="265"/>
    </row>
    <row r="498" spans="1:10" ht="86.25" customHeight="1" x14ac:dyDescent="0.25">
      <c r="A498" s="373" t="s">
        <v>560</v>
      </c>
      <c r="B498" s="373"/>
      <c r="C498" s="373"/>
      <c r="D498" s="373"/>
      <c r="E498" s="373"/>
      <c r="F498" s="373"/>
      <c r="G498" s="373"/>
      <c r="H498" s="373"/>
      <c r="I498" s="373"/>
      <c r="J498" s="265"/>
    </row>
    <row r="499" spans="1:10" ht="18" x14ac:dyDescent="0.25">
      <c r="A499" s="253"/>
      <c r="B499" s="271"/>
      <c r="C499" s="271"/>
      <c r="D499" s="271"/>
      <c r="E499" s="271"/>
      <c r="F499" s="271"/>
      <c r="G499" s="272"/>
      <c r="H499" s="271"/>
      <c r="I499" s="271"/>
      <c r="J499" s="265"/>
    </row>
    <row r="500" spans="1:10" ht="18" x14ac:dyDescent="0.25">
      <c r="A500" s="369" t="s">
        <v>541</v>
      </c>
      <c r="B500" s="369"/>
      <c r="C500" s="369"/>
      <c r="D500" s="369"/>
      <c r="E500" s="369"/>
      <c r="F500" s="271"/>
      <c r="G500" s="272"/>
      <c r="H500" s="271"/>
      <c r="I500" s="271"/>
      <c r="J500" s="265"/>
    </row>
    <row r="501" spans="1:10" ht="51.75" customHeight="1" x14ac:dyDescent="0.25">
      <c r="A501" s="370" t="s">
        <v>501</v>
      </c>
      <c r="B501" s="370"/>
      <c r="C501" s="370"/>
      <c r="D501" s="370"/>
      <c r="E501" s="370"/>
      <c r="F501" s="370"/>
      <c r="G501" s="370"/>
      <c r="H501" s="370"/>
      <c r="I501" s="370"/>
      <c r="J501" s="265"/>
    </row>
    <row r="502" spans="1:10" ht="18" x14ac:dyDescent="0.25">
      <c r="A502" s="253"/>
      <c r="B502" s="271"/>
      <c r="C502" s="271"/>
      <c r="D502" s="271"/>
      <c r="E502" s="271"/>
      <c r="F502" s="271"/>
      <c r="G502" s="272"/>
      <c r="H502" s="271"/>
      <c r="I502" s="271"/>
      <c r="J502" s="265"/>
    </row>
    <row r="503" spans="1:10" ht="18" x14ac:dyDescent="0.25">
      <c r="A503" s="257"/>
      <c r="B503" s="153"/>
      <c r="C503" s="153"/>
      <c r="D503" s="153"/>
      <c r="E503" s="153"/>
      <c r="F503" s="153"/>
      <c r="G503" s="154"/>
      <c r="H503" s="153"/>
      <c r="I503" s="153"/>
    </row>
    <row r="504" spans="1:10" ht="18" x14ac:dyDescent="0.25">
      <c r="A504" s="241" t="s">
        <v>460</v>
      </c>
      <c r="B504" s="153"/>
      <c r="C504" s="153"/>
      <c r="D504" s="153"/>
      <c r="E504" s="153"/>
      <c r="F504" s="153"/>
      <c r="G504" s="165">
        <v>2023</v>
      </c>
      <c r="H504" s="165"/>
      <c r="I504" s="165">
        <v>2022</v>
      </c>
    </row>
    <row r="505" spans="1:10" ht="18" customHeight="1" x14ac:dyDescent="0.25">
      <c r="A505" s="370" t="s">
        <v>502</v>
      </c>
      <c r="B505" s="370"/>
      <c r="C505" s="370"/>
      <c r="D505" s="370"/>
      <c r="E505" s="370"/>
      <c r="F505" s="370"/>
      <c r="G505" s="166">
        <v>994757.7</v>
      </c>
      <c r="H505" s="258"/>
      <c r="I505" s="166">
        <v>942684.72</v>
      </c>
    </row>
    <row r="506" spans="1:10" ht="18.75" thickBot="1" x14ac:dyDescent="0.3">
      <c r="A506" s="273" t="s">
        <v>503</v>
      </c>
      <c r="B506" s="182"/>
      <c r="C506" s="182"/>
      <c r="D506" s="182"/>
      <c r="E506" s="153"/>
      <c r="F506" s="153"/>
      <c r="G506" s="180">
        <f>SUM(G505)</f>
        <v>994757.7</v>
      </c>
      <c r="H506" s="171"/>
      <c r="I506" s="180">
        <f>SUM(I505)</f>
        <v>942684.72</v>
      </c>
    </row>
    <row r="507" spans="1:10" ht="18.75" thickTop="1" x14ac:dyDescent="0.25">
      <c r="A507" s="153"/>
      <c r="B507" s="153"/>
      <c r="C507" s="153"/>
      <c r="D507" s="153"/>
      <c r="E507" s="153"/>
      <c r="F507" s="153"/>
      <c r="G507" s="154"/>
      <c r="H507" s="153"/>
      <c r="I507" s="153"/>
    </row>
    <row r="508" spans="1:10" ht="67.5" customHeight="1" x14ac:dyDescent="0.25">
      <c r="A508" s="371" t="s">
        <v>504</v>
      </c>
      <c r="B508" s="371"/>
      <c r="C508" s="371"/>
      <c r="D508" s="371"/>
      <c r="E508" s="371"/>
      <c r="F508" s="371"/>
      <c r="G508" s="371"/>
      <c r="H508" s="371"/>
      <c r="I508" s="371"/>
    </row>
  </sheetData>
  <mergeCells count="391">
    <mergeCell ref="A3:I3"/>
    <mergeCell ref="A4:I4"/>
    <mergeCell ref="A10:I10"/>
    <mergeCell ref="A11:C11"/>
    <mergeCell ref="A20:D20"/>
    <mergeCell ref="E20:I20"/>
    <mergeCell ref="A21:D21"/>
    <mergeCell ref="E21:I21"/>
    <mergeCell ref="A22:D22"/>
    <mergeCell ref="E22:I22"/>
    <mergeCell ref="A13:I13"/>
    <mergeCell ref="A15:I15"/>
    <mergeCell ref="A18:D18"/>
    <mergeCell ref="E18:I18"/>
    <mergeCell ref="A19:D19"/>
    <mergeCell ref="E19:I19"/>
    <mergeCell ref="A32:I32"/>
    <mergeCell ref="A34:I34"/>
    <mergeCell ref="A35:I35"/>
    <mergeCell ref="A36:I36"/>
    <mergeCell ref="A45:I45"/>
    <mergeCell ref="A46:I46"/>
    <mergeCell ref="A24:C24"/>
    <mergeCell ref="A26:I26"/>
    <mergeCell ref="A27:I27"/>
    <mergeCell ref="A28:I28"/>
    <mergeCell ref="A29:I29"/>
    <mergeCell ref="A31:I31"/>
    <mergeCell ref="A53:I53"/>
    <mergeCell ref="A55:I55"/>
    <mergeCell ref="A57:I57"/>
    <mergeCell ref="A58:I58"/>
    <mergeCell ref="A60:I60"/>
    <mergeCell ref="A61:I61"/>
    <mergeCell ref="A47:I47"/>
    <mergeCell ref="A48:I48"/>
    <mergeCell ref="A49:I49"/>
    <mergeCell ref="A50:I50"/>
    <mergeCell ref="A51:I51"/>
    <mergeCell ref="A52:I52"/>
    <mergeCell ref="A71:I71"/>
    <mergeCell ref="A72:I72"/>
    <mergeCell ref="A74:I74"/>
    <mergeCell ref="A75:I75"/>
    <mergeCell ref="A78:I78"/>
    <mergeCell ref="A79:I79"/>
    <mergeCell ref="A63:I63"/>
    <mergeCell ref="A64:I64"/>
    <mergeCell ref="A65:I65"/>
    <mergeCell ref="A66:I66"/>
    <mergeCell ref="A67:I67"/>
    <mergeCell ref="A69:I69"/>
    <mergeCell ref="A89:B89"/>
    <mergeCell ref="D89:F89"/>
    <mergeCell ref="A91:I91"/>
    <mergeCell ref="A93:C93"/>
    <mergeCell ref="A94:I94"/>
    <mergeCell ref="A95:I95"/>
    <mergeCell ref="A81:I81"/>
    <mergeCell ref="A83:I83"/>
    <mergeCell ref="A85:I85"/>
    <mergeCell ref="D87:F87"/>
    <mergeCell ref="A88:B88"/>
    <mergeCell ref="D88:F88"/>
    <mergeCell ref="A108:E108"/>
    <mergeCell ref="A109:E109"/>
    <mergeCell ref="A110:E110"/>
    <mergeCell ref="A111:F111"/>
    <mergeCell ref="A112:E112"/>
    <mergeCell ref="A113:F113"/>
    <mergeCell ref="A97:I97"/>
    <mergeCell ref="A99:I99"/>
    <mergeCell ref="A101:I101"/>
    <mergeCell ref="A103:I103"/>
    <mergeCell ref="A104:I104"/>
    <mergeCell ref="A107:E107"/>
    <mergeCell ref="A124:C124"/>
    <mergeCell ref="A126:B126"/>
    <mergeCell ref="A127:C127"/>
    <mergeCell ref="A128:C128"/>
    <mergeCell ref="A132:D132"/>
    <mergeCell ref="A133:D133"/>
    <mergeCell ref="A114:F114"/>
    <mergeCell ref="A115:F115"/>
    <mergeCell ref="A116:E116"/>
    <mergeCell ref="A119:I119"/>
    <mergeCell ref="A120:I120"/>
    <mergeCell ref="A123:E123"/>
    <mergeCell ref="A188:E188"/>
    <mergeCell ref="A189:F189"/>
    <mergeCell ref="A190:F190"/>
    <mergeCell ref="A193:I193"/>
    <mergeCell ref="A194:I194"/>
    <mergeCell ref="A197:D197"/>
    <mergeCell ref="A134:D134"/>
    <mergeCell ref="A135:D135"/>
    <mergeCell ref="A139:D139"/>
    <mergeCell ref="A182:I182"/>
    <mergeCell ref="A184:I184"/>
    <mergeCell ref="A185:I185"/>
    <mergeCell ref="A210:E210"/>
    <mergeCell ref="A211:E211"/>
    <mergeCell ref="A212:E212"/>
    <mergeCell ref="A215:A216"/>
    <mergeCell ref="B215:B216"/>
    <mergeCell ref="C215:C216"/>
    <mergeCell ref="D215:D216"/>
    <mergeCell ref="E215:E216"/>
    <mergeCell ref="A198:E198"/>
    <mergeCell ref="A199:E199"/>
    <mergeCell ref="A200:E200"/>
    <mergeCell ref="A201:E201"/>
    <mergeCell ref="A205:I205"/>
    <mergeCell ref="A207:I207"/>
    <mergeCell ref="F215:F216"/>
    <mergeCell ref="G215:G216"/>
    <mergeCell ref="H215:H216"/>
    <mergeCell ref="I215:I216"/>
    <mergeCell ref="A222:A223"/>
    <mergeCell ref="B222:B223"/>
    <mergeCell ref="C222:C223"/>
    <mergeCell ref="D222:D223"/>
    <mergeCell ref="E222:E223"/>
    <mergeCell ref="F222:F223"/>
    <mergeCell ref="G222:G223"/>
    <mergeCell ref="H222:H223"/>
    <mergeCell ref="I222:I223"/>
    <mergeCell ref="A226:A227"/>
    <mergeCell ref="B226:B227"/>
    <mergeCell ref="C226:C227"/>
    <mergeCell ref="D226:D227"/>
    <mergeCell ref="E226:E227"/>
    <mergeCell ref="F226:F227"/>
    <mergeCell ref="G226:G227"/>
    <mergeCell ref="H226:H227"/>
    <mergeCell ref="I226:I227"/>
    <mergeCell ref="A228:A229"/>
    <mergeCell ref="B228:B229"/>
    <mergeCell ref="C228:C229"/>
    <mergeCell ref="D228:D229"/>
    <mergeCell ref="E228:E229"/>
    <mergeCell ref="F228:F229"/>
    <mergeCell ref="G228:G229"/>
    <mergeCell ref="H228:H229"/>
    <mergeCell ref="I228:I229"/>
    <mergeCell ref="A231:I231"/>
    <mergeCell ref="A232:I232"/>
    <mergeCell ref="A234:I234"/>
    <mergeCell ref="A236:A237"/>
    <mergeCell ref="B236:B237"/>
    <mergeCell ref="C236:C237"/>
    <mergeCell ref="D236:D237"/>
    <mergeCell ref="E236:E237"/>
    <mergeCell ref="F236:F237"/>
    <mergeCell ref="G236:G237"/>
    <mergeCell ref="H236:H237"/>
    <mergeCell ref="I236:I237"/>
    <mergeCell ref="A233:I233"/>
    <mergeCell ref="A243:A244"/>
    <mergeCell ref="B243:B244"/>
    <mergeCell ref="C243:C244"/>
    <mergeCell ref="D243:D244"/>
    <mergeCell ref="E243:E244"/>
    <mergeCell ref="F243:F244"/>
    <mergeCell ref="G243:G244"/>
    <mergeCell ref="H243:H244"/>
    <mergeCell ref="I243:I244"/>
    <mergeCell ref="A254:D254"/>
    <mergeCell ref="A255:F255"/>
    <mergeCell ref="G255:H255"/>
    <mergeCell ref="F257:H257"/>
    <mergeCell ref="F258:H258"/>
    <mergeCell ref="I247:I248"/>
    <mergeCell ref="A249:A250"/>
    <mergeCell ref="B249:B250"/>
    <mergeCell ref="C249:C250"/>
    <mergeCell ref="D249:D250"/>
    <mergeCell ref="E249:E250"/>
    <mergeCell ref="F249:F250"/>
    <mergeCell ref="G249:G250"/>
    <mergeCell ref="H249:H250"/>
    <mergeCell ref="I249:I250"/>
    <mergeCell ref="A247:A248"/>
    <mergeCell ref="B247:B248"/>
    <mergeCell ref="C247:C248"/>
    <mergeCell ref="D247:D248"/>
    <mergeCell ref="E247:E248"/>
    <mergeCell ref="F247:F248"/>
    <mergeCell ref="G247:G248"/>
    <mergeCell ref="H247:H248"/>
    <mergeCell ref="A252:I252"/>
    <mergeCell ref="F264:H264"/>
    <mergeCell ref="A265:D265"/>
    <mergeCell ref="F265:H265"/>
    <mergeCell ref="A266:D266"/>
    <mergeCell ref="F266:H266"/>
    <mergeCell ref="A267:D267"/>
    <mergeCell ref="F267:H267"/>
    <mergeCell ref="F259:H259"/>
    <mergeCell ref="F260:H260"/>
    <mergeCell ref="F261:H261"/>
    <mergeCell ref="A262:D262"/>
    <mergeCell ref="F262:H262"/>
    <mergeCell ref="F263:H263"/>
    <mergeCell ref="F274:H274"/>
    <mergeCell ref="F275:H275"/>
    <mergeCell ref="F276:H276"/>
    <mergeCell ref="F277:H277"/>
    <mergeCell ref="F278:H278"/>
    <mergeCell ref="F279:H279"/>
    <mergeCell ref="F268:H268"/>
    <mergeCell ref="F269:H269"/>
    <mergeCell ref="F270:H270"/>
    <mergeCell ref="F271:H271"/>
    <mergeCell ref="F272:H272"/>
    <mergeCell ref="F273:H273"/>
    <mergeCell ref="F286:H286"/>
    <mergeCell ref="F287:H287"/>
    <mergeCell ref="A288:D288"/>
    <mergeCell ref="F288:H288"/>
    <mergeCell ref="A289:D289"/>
    <mergeCell ref="F289:H289"/>
    <mergeCell ref="F280:H280"/>
    <mergeCell ref="F281:H281"/>
    <mergeCell ref="F282:H282"/>
    <mergeCell ref="F283:H283"/>
    <mergeCell ref="F284:H284"/>
    <mergeCell ref="F285:H285"/>
    <mergeCell ref="F294:H294"/>
    <mergeCell ref="F295:H295"/>
    <mergeCell ref="F296:H296"/>
    <mergeCell ref="F297:H297"/>
    <mergeCell ref="F298:H298"/>
    <mergeCell ref="F299:H299"/>
    <mergeCell ref="A290:D290"/>
    <mergeCell ref="F290:H290"/>
    <mergeCell ref="A291:D291"/>
    <mergeCell ref="F291:H291"/>
    <mergeCell ref="F292:H292"/>
    <mergeCell ref="F293:H293"/>
    <mergeCell ref="F306:H306"/>
    <mergeCell ref="F307:H307"/>
    <mergeCell ref="F308:H308"/>
    <mergeCell ref="F309:H309"/>
    <mergeCell ref="F310:H310"/>
    <mergeCell ref="F311:H311"/>
    <mergeCell ref="F300:H300"/>
    <mergeCell ref="F301:H301"/>
    <mergeCell ref="F302:H302"/>
    <mergeCell ref="F303:H303"/>
    <mergeCell ref="F304:H304"/>
    <mergeCell ref="F305:H305"/>
    <mergeCell ref="A325:F325"/>
    <mergeCell ref="A326:B326"/>
    <mergeCell ref="A327:D327"/>
    <mergeCell ref="A330:F330"/>
    <mergeCell ref="A331:F331"/>
    <mergeCell ref="A332:F332"/>
    <mergeCell ref="F312:H312"/>
    <mergeCell ref="F313:H313"/>
    <mergeCell ref="F315:H315"/>
    <mergeCell ref="G318:H318"/>
    <mergeCell ref="A322:D322"/>
    <mergeCell ref="A324:I324"/>
    <mergeCell ref="A339:F339"/>
    <mergeCell ref="A340:F340"/>
    <mergeCell ref="A342:E342"/>
    <mergeCell ref="A343:I343"/>
    <mergeCell ref="A344:F344"/>
    <mergeCell ref="A345:F345"/>
    <mergeCell ref="A333:F333"/>
    <mergeCell ref="A334:F334"/>
    <mergeCell ref="A335:F335"/>
    <mergeCell ref="A336:F336"/>
    <mergeCell ref="A337:F337"/>
    <mergeCell ref="A338:F338"/>
    <mergeCell ref="A352:F352"/>
    <mergeCell ref="A353:F353"/>
    <mergeCell ref="A354:F354"/>
    <mergeCell ref="A355:F355"/>
    <mergeCell ref="A356:F356"/>
    <mergeCell ref="A358:F358"/>
    <mergeCell ref="A346:F346"/>
    <mergeCell ref="A347:F347"/>
    <mergeCell ref="A348:F348"/>
    <mergeCell ref="A349:F349"/>
    <mergeCell ref="A350:F350"/>
    <mergeCell ref="A351:F351"/>
    <mergeCell ref="A379:D379"/>
    <mergeCell ref="A380:C380"/>
    <mergeCell ref="A381:E381"/>
    <mergeCell ref="A382:E382"/>
    <mergeCell ref="A383:D383"/>
    <mergeCell ref="A384:C384"/>
    <mergeCell ref="A360:I360"/>
    <mergeCell ref="A372:F372"/>
    <mergeCell ref="A373:I373"/>
    <mergeCell ref="A376:B376"/>
    <mergeCell ref="A377:B377"/>
    <mergeCell ref="A378:C378"/>
    <mergeCell ref="A362:E362"/>
    <mergeCell ref="A363:I363"/>
    <mergeCell ref="A364:F364"/>
    <mergeCell ref="A365:F365"/>
    <mergeCell ref="A366:F366"/>
    <mergeCell ref="A367:F367"/>
    <mergeCell ref="A368:F368"/>
    <mergeCell ref="A399:F399"/>
    <mergeCell ref="A400:F400"/>
    <mergeCell ref="A401:F401"/>
    <mergeCell ref="A403:I403"/>
    <mergeCell ref="A407:E407"/>
    <mergeCell ref="A409:E409"/>
    <mergeCell ref="A388:C388"/>
    <mergeCell ref="A391:I391"/>
    <mergeCell ref="A393:F393"/>
    <mergeCell ref="A394:I394"/>
    <mergeCell ref="A397:F397"/>
    <mergeCell ref="A398:F398"/>
    <mergeCell ref="A417:F417"/>
    <mergeCell ref="A418:F418"/>
    <mergeCell ref="A419:F419"/>
    <mergeCell ref="A420:F420"/>
    <mergeCell ref="A421:F421"/>
    <mergeCell ref="A423:I423"/>
    <mergeCell ref="A410:I410"/>
    <mergeCell ref="A412:F412"/>
    <mergeCell ref="A413:F413"/>
    <mergeCell ref="A414:F414"/>
    <mergeCell ref="A415:F415"/>
    <mergeCell ref="A416:F416"/>
    <mergeCell ref="J430:K430"/>
    <mergeCell ref="A431:F431"/>
    <mergeCell ref="A432:F432"/>
    <mergeCell ref="A434:D434"/>
    <mergeCell ref="A435:I435"/>
    <mergeCell ref="A438:F438"/>
    <mergeCell ref="A425:F425"/>
    <mergeCell ref="A426:I426"/>
    <mergeCell ref="A427:I427"/>
    <mergeCell ref="A428:F428"/>
    <mergeCell ref="A429:F429"/>
    <mergeCell ref="A430:F430"/>
    <mergeCell ref="A450:F450"/>
    <mergeCell ref="A451:F451"/>
    <mergeCell ref="A454:E454"/>
    <mergeCell ref="A456:F456"/>
    <mergeCell ref="A457:F457"/>
    <mergeCell ref="A458:F458"/>
    <mergeCell ref="A441:F441"/>
    <mergeCell ref="A442:I442"/>
    <mergeCell ref="A445:F445"/>
    <mergeCell ref="A446:F446"/>
    <mergeCell ref="A447:F447"/>
    <mergeCell ref="A448:F448"/>
    <mergeCell ref="A467:F467"/>
    <mergeCell ref="A469:I469"/>
    <mergeCell ref="A471:E471"/>
    <mergeCell ref="A472:I472"/>
    <mergeCell ref="A474:F474"/>
    <mergeCell ref="A475:F475"/>
    <mergeCell ref="A459:F459"/>
    <mergeCell ref="A460:F460"/>
    <mergeCell ref="A462:F462"/>
    <mergeCell ref="A463:I463"/>
    <mergeCell ref="A465:F465"/>
    <mergeCell ref="A466:F466"/>
    <mergeCell ref="A9:E9"/>
    <mergeCell ref="A2:I2"/>
    <mergeCell ref="A500:E500"/>
    <mergeCell ref="A501:I501"/>
    <mergeCell ref="A505:F505"/>
    <mergeCell ref="A508:I508"/>
    <mergeCell ref="A492:F492"/>
    <mergeCell ref="A493:F493"/>
    <mergeCell ref="A494:F494"/>
    <mergeCell ref="A495:F495"/>
    <mergeCell ref="A496:F496"/>
    <mergeCell ref="A498:I498"/>
    <mergeCell ref="A485:E485"/>
    <mergeCell ref="A486:I486"/>
    <mergeCell ref="A488:F488"/>
    <mergeCell ref="A489:F489"/>
    <mergeCell ref="A490:F490"/>
    <mergeCell ref="A491:F491"/>
    <mergeCell ref="A476:F476"/>
    <mergeCell ref="A477:F477"/>
    <mergeCell ref="A478:F478"/>
    <mergeCell ref="A479:F479"/>
    <mergeCell ref="A480:F480"/>
    <mergeCell ref="A482:I482"/>
  </mergeCells>
  <pageMargins left="0.7" right="0.7" top="0.75" bottom="0.75" header="0.3" footer="0.3"/>
  <pageSetup scale="49" orientation="portrait" r:id="rId1"/>
  <rowBreaks count="8" manualBreakCount="8">
    <brk id="44" max="8" man="1"/>
    <brk id="138" max="8" man="1"/>
    <brk id="203" max="8" man="1"/>
    <brk id="253" max="8" man="1"/>
    <brk id="321" max="8" man="1"/>
    <brk id="371" max="8" man="1"/>
    <brk id="424" max="8" man="1"/>
    <brk id="482" max="8" man="1"/>
  </rowBreaks>
  <colBreaks count="1" manualBreakCount="1">
    <brk id="9" max="510"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ESF - Situación Financiera</vt:lpstr>
      <vt:lpstr>ERF- Rendimiento Financiero</vt:lpstr>
      <vt:lpstr>RFE- Flujo de Efectivo</vt:lpstr>
      <vt:lpstr>ECANP- Cambio Patrimonio</vt:lpstr>
      <vt:lpstr>Comparativo JUNIO</vt:lpstr>
      <vt:lpstr>Notas Aclaratorias 6-2024</vt:lpstr>
      <vt:lpstr>'Comparativo JUNIO'!Área_de_impresión</vt:lpstr>
      <vt:lpstr>'ECANP- Cambio Patrimonio'!Área_de_impresión</vt:lpstr>
      <vt:lpstr>'ESF - Situación Financiera'!Área_de_impresión</vt:lpstr>
      <vt:lpstr>'Notas Aclaratorias 6-2024'!Área_de_impresión</vt:lpstr>
    </vt:vector>
  </TitlesOfParts>
  <Company>Windows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Ylkania Botello</dc:creator>
  <cp:lastModifiedBy>Nancy  Gonzalez</cp:lastModifiedBy>
  <cp:lastPrinted>2024-07-15T21:29:49Z</cp:lastPrinted>
  <dcterms:created xsi:type="dcterms:W3CDTF">2018-05-02T13:48:18Z</dcterms:created>
  <dcterms:modified xsi:type="dcterms:W3CDTF">2024-07-16T12:34:39Z</dcterms:modified>
</cp:coreProperties>
</file>